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codeName="ThisWorkbook" autoCompressPictures="0"/>
  <bookViews>
    <workbookView xWindow="120" yWindow="40" windowWidth="19320" windowHeight="18500" activeTab="4"/>
  </bookViews>
  <sheets>
    <sheet name="General" sheetId="1" r:id="rId1"/>
    <sheet name="Soil_Properties" sheetId="19" r:id="rId2"/>
    <sheet name="Data" sheetId="20" r:id="rId3"/>
    <sheet name="List_sources" sheetId="8" state="hidden" r:id="rId4"/>
    <sheet name="analys" sheetId="21" r:id="rId5"/>
  </sheets>
  <calcPr calcId="140001" concurrentCalc="0"/>
  <pivotCaches>
    <pivotCache cacheId="123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O3" i="19" l="1"/>
  <c r="AN3" i="19"/>
  <c r="AM3" i="19"/>
  <c r="AK3" i="19"/>
  <c r="AJ3" i="19"/>
  <c r="AI3" i="19"/>
  <c r="AG3" i="19"/>
  <c r="AF3" i="19"/>
  <c r="AD3" i="19"/>
  <c r="K47" i="21"/>
  <c r="K48" i="21"/>
  <c r="K49" i="21"/>
  <c r="K50" i="21"/>
  <c r="K51" i="21"/>
  <c r="K52" i="21"/>
  <c r="J48" i="21"/>
  <c r="J49" i="21"/>
  <c r="J50" i="21"/>
  <c r="J51" i="21"/>
  <c r="J52" i="21"/>
  <c r="J47" i="21"/>
  <c r="BP5" i="20"/>
  <c r="BQ5" i="20"/>
  <c r="BR5" i="20"/>
  <c r="BS5" i="20"/>
  <c r="BT5" i="20"/>
  <c r="BP6" i="20"/>
  <c r="BQ6" i="20"/>
  <c r="BR6" i="20"/>
  <c r="BS6" i="20"/>
  <c r="BT6" i="20"/>
  <c r="BP7" i="20"/>
  <c r="BQ7" i="20"/>
  <c r="BR7" i="20"/>
  <c r="BS7" i="20"/>
  <c r="BT7" i="20"/>
  <c r="BP8" i="20"/>
  <c r="BQ8" i="20"/>
  <c r="BR8" i="20"/>
  <c r="BS8" i="20"/>
  <c r="BT8" i="20"/>
  <c r="BP9" i="20"/>
  <c r="BQ9" i="20"/>
  <c r="BR9" i="20"/>
  <c r="BS9" i="20"/>
  <c r="BT9" i="20"/>
  <c r="BP11" i="20"/>
  <c r="BQ11" i="20"/>
  <c r="BR11" i="20"/>
  <c r="BS11" i="20"/>
  <c r="BT11" i="20"/>
  <c r="BP12" i="20"/>
  <c r="BQ12" i="20"/>
  <c r="BR12" i="20"/>
  <c r="BS12" i="20"/>
  <c r="BT12" i="20"/>
  <c r="BP14" i="20"/>
  <c r="BQ14" i="20"/>
  <c r="BR14" i="20"/>
  <c r="BS14" i="20"/>
  <c r="BT14" i="20"/>
  <c r="BP15" i="20"/>
  <c r="BQ15" i="20"/>
  <c r="BR15" i="20"/>
  <c r="BS15" i="20"/>
  <c r="BT15" i="20"/>
  <c r="BP16" i="20"/>
  <c r="BQ16" i="20"/>
  <c r="BR16" i="20"/>
  <c r="BS16" i="20"/>
  <c r="BT16" i="20"/>
  <c r="BP17" i="20"/>
  <c r="BQ17" i="20"/>
  <c r="BR17" i="20"/>
  <c r="BS17" i="20"/>
  <c r="BT17" i="20"/>
  <c r="BP18" i="20"/>
  <c r="BQ18" i="20"/>
  <c r="BR18" i="20"/>
  <c r="BS18" i="20"/>
  <c r="BT18" i="20"/>
  <c r="BP20" i="20"/>
  <c r="BQ20" i="20"/>
  <c r="BR20" i="20"/>
  <c r="BS20" i="20"/>
  <c r="BT20" i="20"/>
  <c r="BP21" i="20"/>
  <c r="BQ21" i="20"/>
  <c r="BR21" i="20"/>
  <c r="BS21" i="20"/>
  <c r="BT21" i="20"/>
  <c r="BP22" i="20"/>
  <c r="BQ22" i="20"/>
  <c r="BR22" i="20"/>
  <c r="BS22" i="20"/>
  <c r="BT22" i="20"/>
  <c r="BP23" i="20"/>
  <c r="BQ23" i="20"/>
  <c r="BR23" i="20"/>
  <c r="BS23" i="20"/>
  <c r="BT23" i="20"/>
  <c r="BP24" i="20"/>
  <c r="BQ24" i="20"/>
  <c r="BR24" i="20"/>
  <c r="BS24" i="20"/>
  <c r="BT24" i="20"/>
  <c r="BR4" i="20"/>
  <c r="BS4" i="20"/>
  <c r="BT4" i="20"/>
  <c r="BP4" i="20"/>
  <c r="BQ4" i="20"/>
</calcChain>
</file>

<file path=xl/sharedStrings.xml><?xml version="1.0" encoding="utf-8"?>
<sst xmlns="http://schemas.openxmlformats.org/spreadsheetml/2006/main" count="476" uniqueCount="261">
  <si>
    <t>Country</t>
  </si>
  <si>
    <t>DD</t>
  </si>
  <si>
    <t>MM</t>
  </si>
  <si>
    <t>Enumerator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</si>
  <si>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</si>
  <si>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</si>
  <si>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</si>
  <si>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</si>
  <si>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</si>
  <si>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</si>
  <si>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</si>
  <si>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</si>
  <si>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</si>
  <si>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</si>
  <si>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</si>
  <si>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</si>
  <si>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</si>
  <si>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</si>
  <si>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</si>
  <si>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</si>
  <si>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</si>
  <si>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</si>
  <si>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</si>
  <si>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</si>
  <si>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</si>
  <si>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</si>
  <si>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</si>
  <si>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</si>
  <si>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</si>
  <si>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</si>
  <si>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</si>
  <si>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</si>
  <si>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</si>
  <si>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</si>
  <si>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</si>
  <si>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</si>
  <si>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</si>
  <si>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</si>
  <si>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</si>
  <si>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</si>
  <si>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</si>
  <si>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</si>
  <si>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</si>
  <si>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</si>
  <si>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</si>
  <si>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</si>
  <si>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</si>
  <si>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</si>
  <si>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</si>
  <si>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</si>
  <si>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</si>
  <si>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</si>
  <si>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</si>
  <si>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</si>
  <si>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</si>
  <si>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</si>
  <si>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</si>
  <si>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</si>
  <si>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</si>
  <si>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</si>
  <si>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</si>
  <si>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</si>
  <si>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</si>
  <si>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</si>
  <si>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</si>
  <si>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</si>
  <si>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</si>
  <si>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</si>
  <si>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</si>
  <si>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</si>
  <si>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</si>
  <si>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</si>
  <si>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</si>
  <si>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</si>
  <si>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</si>
  <si>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</si>
  <si>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</si>
  <si>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</si>
  <si>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</si>
  <si>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</si>
  <si>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</si>
  <si>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</si>
  <si>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</si>
  <si>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</si>
  <si>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</si>
  <si>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</si>
  <si>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</si>
  <si>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</si>
  <si>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</si>
  <si>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</si>
  <si>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</si>
  <si>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</si>
  <si>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Crop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</si>
  <si>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</si>
  <si>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</si>
  <si>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</si>
  <si>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</si>
  <si>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</si>
  <si>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</si>
  <si>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</si>
  <si>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</si>
  <si>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</si>
  <si>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</si>
  <si>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</si>
  <si>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Homestead Coordinates (GPS)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</si>
  <si>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</si>
  <si>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</si>
  <si>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</si>
  <si>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</si>
  <si>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</si>
  <si>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</si>
  <si>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</si>
  <si>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</si>
  <si>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</si>
  <si>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</si>
  <si>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</si>
  <si>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</si>
  <si>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</si>
  <si>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</si>
  <si>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</si>
  <si>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</si>
  <si>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</si>
  <si>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</si>
  <si>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</si>
  <si>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</si>
  <si>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</si>
  <si>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</si>
  <si>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</si>
  <si>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</si>
  <si>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</si>
  <si>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</si>
  <si>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</si>
  <si>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</si>
  <si>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</si>
  <si>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</si>
  <si>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</si>
  <si>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</si>
  <si>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</si>
  <si>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</si>
  <si>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</si>
  <si>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</si>
  <si>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</si>
  <si>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</si>
  <si>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</si>
  <si>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</si>
  <si>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</si>
  <si>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</si>
  <si>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</si>
  <si>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</si>
  <si>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</si>
  <si>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</si>
  <si>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</si>
  <si>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</si>
  <si>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</si>
  <si>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</si>
  <si>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</si>
  <si>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</si>
  <si>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</si>
  <si>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</si>
  <si>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</si>
  <si>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</si>
  <si>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</si>
  <si>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r>
      <t>[m</t>
    </r>
    <r>
      <rPr>
        <vertAlign val="superscript"/>
        <sz val="9"/>
        <color indexed="8"/>
        <rFont val="Arial"/>
        <family val="2"/>
      </rPr>
      <t>2]</t>
    </r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</si>
  <si>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</si>
  <si>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</si>
  <si>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</si>
  <si>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</si>
  <si>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</si>
  <si>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</si>
  <si>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</si>
  <si>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Nodule mean score from 10 plants</t>
  </si>
  <si>
    <t>#</t>
  </si>
  <si>
    <t>Nodule no. of sampled plants</t>
  </si>
  <si>
    <t>Nodule fresh weight</t>
  </si>
  <si>
    <t>Nodule dry weight</t>
  </si>
  <si>
    <t xml:space="preserve"> No. of nodules per plant based on total nodules from sampled plants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</si>
  <si>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</si>
  <si>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</si>
  <si>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</si>
  <si>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</si>
  <si>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</si>
  <si>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</si>
  <si>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</si>
  <si>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</si>
  <si>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</si>
  <si>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</si>
  <si>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</si>
  <si>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</si>
  <si>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</si>
  <si>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</si>
  <si>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</si>
  <si>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</si>
  <si>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</si>
  <si>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Average plant height of 10 plants</t>
  </si>
  <si>
    <t>[cm]</t>
  </si>
  <si>
    <t>Net plot area harvesting</t>
  </si>
  <si>
    <t>No. of plants in harvest net plot</t>
  </si>
  <si>
    <t>Mean pod load for at least 5 plants</t>
  </si>
  <si>
    <t>Mean pod clearance for at least 5 plants</t>
  </si>
  <si>
    <t>Total fresh weight of all pods in the netplot</t>
  </si>
  <si>
    <t>[kg]</t>
  </si>
  <si>
    <t>Total fresh weight of all haulms in the netplot</t>
  </si>
  <si>
    <t>Fresh weight of a sub-sample of all pods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</si>
  <si>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</si>
  <si>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</si>
  <si>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</si>
  <si>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</si>
  <si>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</si>
  <si>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</si>
  <si>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</si>
  <si>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</si>
  <si>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</si>
  <si>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</si>
  <si>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(variety name - see sheet 'Treatment structure')</t>
  </si>
  <si>
    <t>Specify if "Other"</t>
  </si>
  <si>
    <t>Type of experiment</t>
  </si>
  <si>
    <t>Type Experiment</t>
  </si>
  <si>
    <t>Input</t>
  </si>
  <si>
    <t>(e.g. KE001_AGRO has to be unique, meaning: Kenia, experiment # 001, Agronomy Survey)</t>
  </si>
  <si>
    <t xml:space="preserve">                                                                                                                           </t>
  </si>
  <si>
    <t>dolomite</t>
  </si>
  <si>
    <t>SSP + Dolomite</t>
  </si>
  <si>
    <t>Comp L</t>
  </si>
  <si>
    <t>SSP</t>
  </si>
  <si>
    <t>None</t>
  </si>
  <si>
    <t>weedy fallow</t>
  </si>
  <si>
    <t>Compound L</t>
  </si>
  <si>
    <t>Comp L + Dolomite</t>
  </si>
  <si>
    <t>Dolomite</t>
  </si>
  <si>
    <t>Comp L + dolomite</t>
  </si>
  <si>
    <t>CBC1</t>
  </si>
  <si>
    <t>Chikwanha Cowpea</t>
  </si>
  <si>
    <t>Zimbabwe</t>
  </si>
  <si>
    <t>T Mombeyarara</t>
  </si>
  <si>
    <t>T Kainga</t>
  </si>
  <si>
    <t>ZIM-cow001-inp</t>
  </si>
  <si>
    <t>Grain</t>
  </si>
  <si>
    <t>Haulm</t>
  </si>
  <si>
    <t>Husk</t>
  </si>
  <si>
    <t>Total stover</t>
  </si>
  <si>
    <t>Grand Total</t>
  </si>
  <si>
    <t>Row Labels</t>
  </si>
  <si>
    <t>Average of Grain</t>
  </si>
  <si>
    <t>Average of Total stover</t>
  </si>
  <si>
    <t>StdDev of Grain</t>
  </si>
  <si>
    <t>StdDev of Total stover</t>
  </si>
  <si>
    <t>Count of Grain</t>
  </si>
  <si>
    <t>Count of Total stover</t>
  </si>
  <si>
    <t>Stover</t>
  </si>
  <si>
    <t>ug/gMg</t>
  </si>
  <si>
    <t>ug/g Ca</t>
  </si>
  <si>
    <t>ug/g K</t>
  </si>
  <si>
    <r>
      <t>ugP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r>
      <rPr>
        <b/>
        <sz val="10"/>
        <rFont val="Arial"/>
        <family val="2"/>
      </rPr>
      <t>/g</t>
    </r>
  </si>
  <si>
    <t>Titre</t>
  </si>
  <si>
    <t>%N/1g</t>
  </si>
  <si>
    <t>%N</t>
  </si>
  <si>
    <t>% sand</t>
  </si>
  <si>
    <t>%clay</t>
  </si>
  <si>
    <t>% silt</t>
  </si>
  <si>
    <t>pH (H2O)</t>
  </si>
  <si>
    <t>cmol/kg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</si>
</sst>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ndara"/>
      <family val="2"/>
    </font>
    <font>
      <b/>
      <sz val="14"/>
      <color rgb="FFFF0000"/>
      <name val="Calibri"/>
      <family val="2"/>
      <scheme val="minor"/>
    </font>
    <font>
      <b/>
      <sz val="11"/>
      <color theme="1"/>
      <name val="Candara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vertAlign val="subscript"/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4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/>
    <xf numFmtId="0" fontId="0" fillId="0" borderId="0" xfId="0" applyFont="1"/>
    <xf numFmtId="0" fontId="0" fillId="0" borderId="11" xfId="0" applyBorder="1"/>
    <xf numFmtId="0" fontId="28" fillId="0" borderId="0" xfId="0" applyFont="1"/>
    <xf numFmtId="0" fontId="0" fillId="0" borderId="11" xfId="0" applyFont="1" applyBorder="1"/>
    <xf numFmtId="0" fontId="28" fillId="0" borderId="11" xfId="0" applyFont="1" applyBorder="1"/>
    <xf numFmtId="0" fontId="0" fillId="0" borderId="0" xfId="0" applyFont="1" applyBorder="1"/>
    <xf numFmtId="0" fontId="30" fillId="0" borderId="0" xfId="0" applyFont="1"/>
    <xf numFmtId="0" fontId="29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0" fillId="0" borderId="11" xfId="0" applyBorder="1"/>
    <xf numFmtId="0" fontId="3" fillId="0" borderId="0" xfId="0" applyFont="1"/>
    <xf numFmtId="0" fontId="22" fillId="0" borderId="12" xfId="0" applyFont="1" applyFill="1" applyBorder="1" applyAlignment="1" applyProtection="1">
      <alignment horizontal="left" vertical="top"/>
      <protection locked="0"/>
    </xf>
    <xf numFmtId="0" fontId="19" fillId="0" borderId="12" xfId="0" applyFont="1" applyFill="1" applyBorder="1" applyAlignment="1">
      <alignment vertical="top"/>
    </xf>
    <xf numFmtId="0" fontId="22" fillId="0" borderId="13" xfId="0" applyFont="1" applyFill="1" applyBorder="1" applyAlignment="1" applyProtection="1">
      <alignment horizontal="left" vertical="top"/>
      <protection locked="0"/>
    </xf>
    <xf numFmtId="0" fontId="22" fillId="0" borderId="14" xfId="0" applyFont="1" applyBorder="1" applyAlignment="1" applyProtection="1">
      <alignment horizontal="left" vertical="top"/>
      <protection locked="0"/>
    </xf>
    <xf numFmtId="0" fontId="22" fillId="0" borderId="13" xfId="0" applyFont="1" applyBorder="1" applyAlignment="1" applyProtection="1">
      <alignment horizontal="left" vertical="top"/>
      <protection locked="0"/>
    </xf>
    <xf numFmtId="0" fontId="34" fillId="0" borderId="13" xfId="0" applyFont="1" applyBorder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19" fillId="0" borderId="12" xfId="0" applyFont="1" applyFill="1" applyBorder="1" applyAlignment="1">
      <alignment horizontal="center" vertical="top"/>
    </xf>
    <xf numFmtId="0" fontId="22" fillId="0" borderId="16" xfId="0" applyFont="1" applyFill="1" applyBorder="1" applyAlignment="1" applyProtection="1">
      <alignment horizontal="left" vertical="top"/>
      <protection locked="0"/>
    </xf>
    <xf numFmtId="0" fontId="0" fillId="0" borderId="17" xfId="0" applyFont="1" applyBorder="1"/>
    <xf numFmtId="0" fontId="20" fillId="25" borderId="16" xfId="73" applyFont="1" applyFill="1" applyBorder="1" applyAlignment="1">
      <alignment horizontal="center" vertical="top" wrapText="1"/>
    </xf>
    <xf numFmtId="164" fontId="20" fillId="25" borderId="12" xfId="73" applyNumberFormat="1" applyFont="1" applyFill="1" applyBorder="1" applyAlignment="1">
      <alignment horizontal="center" vertical="top" wrapText="1"/>
    </xf>
    <xf numFmtId="2" fontId="20" fillId="25" borderId="12" xfId="73" applyNumberFormat="1" applyFont="1" applyFill="1" applyBorder="1" applyAlignment="1">
      <alignment horizontal="center" vertical="top" wrapText="1"/>
    </xf>
    <xf numFmtId="0" fontId="35" fillId="26" borderId="16" xfId="0" applyFont="1" applyFill="1" applyBorder="1" applyAlignment="1">
      <alignment vertical="top" wrapText="1"/>
    </xf>
    <xf numFmtId="0" fontId="35" fillId="26" borderId="12" xfId="0" applyFont="1" applyFill="1" applyBorder="1" applyAlignment="1">
      <alignment vertical="top" wrapText="1"/>
    </xf>
    <xf numFmtId="0" fontId="21" fillId="26" borderId="12" xfId="0" applyFont="1" applyFill="1" applyBorder="1" applyAlignment="1">
      <alignment vertical="top" wrapText="1"/>
    </xf>
    <xf numFmtId="3" fontId="21" fillId="26" borderId="12" xfId="0" applyNumberFormat="1" applyFont="1" applyFill="1" applyBorder="1" applyAlignment="1">
      <alignment vertical="top" wrapText="1"/>
    </xf>
    <xf numFmtId="0" fontId="35" fillId="0" borderId="12" xfId="0" applyFont="1" applyBorder="1" applyAlignment="1">
      <alignment vertical="top" wrapText="1"/>
    </xf>
    <xf numFmtId="0" fontId="21" fillId="0" borderId="18" xfId="0" applyFont="1" applyFill="1" applyBorder="1" applyAlignment="1">
      <alignment vertical="top" wrapText="1"/>
    </xf>
    <xf numFmtId="0" fontId="35" fillId="0" borderId="18" xfId="0" applyFont="1" applyBorder="1" applyAlignment="1">
      <alignment vertical="top" wrapText="1"/>
    </xf>
    <xf numFmtId="0" fontId="21" fillId="0" borderId="16" xfId="0" applyFont="1" applyFill="1" applyBorder="1" applyAlignment="1">
      <alignment vertical="top" wrapText="1"/>
    </xf>
    <xf numFmtId="0" fontId="35" fillId="0" borderId="12" xfId="0" applyFont="1" applyBorder="1" applyAlignment="1">
      <alignment vertical="top"/>
    </xf>
    <xf numFmtId="0" fontId="35" fillId="0" borderId="19" xfId="0" applyFont="1" applyBorder="1" applyAlignment="1">
      <alignment vertical="top"/>
    </xf>
    <xf numFmtId="0" fontId="35" fillId="0" borderId="16" xfId="0" applyFont="1" applyBorder="1" applyAlignment="1">
      <alignment vertical="top"/>
    </xf>
    <xf numFmtId="0" fontId="21" fillId="0" borderId="12" xfId="0" applyFont="1" applyFill="1" applyBorder="1" applyAlignment="1">
      <alignment vertical="top" wrapText="1"/>
    </xf>
    <xf numFmtId="0" fontId="21" fillId="0" borderId="19" xfId="0" applyFont="1" applyFill="1" applyBorder="1" applyAlignment="1">
      <alignment vertical="top" wrapText="1"/>
    </xf>
    <xf numFmtId="0" fontId="0" fillId="0" borderId="17" xfId="0" applyBorder="1"/>
    <xf numFmtId="3" fontId="24" fillId="26" borderId="13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36" fillId="0" borderId="13" xfId="0" applyFont="1" applyBorder="1"/>
    <xf numFmtId="0" fontId="37" fillId="0" borderId="13" xfId="0" applyFont="1" applyFill="1" applyBorder="1"/>
    <xf numFmtId="0" fontId="20" fillId="0" borderId="13" xfId="0" applyFont="1" applyFill="1" applyBorder="1"/>
    <xf numFmtId="0" fontId="0" fillId="0" borderId="13" xfId="0" applyBorder="1"/>
    <xf numFmtId="0" fontId="18" fillId="0" borderId="15" xfId="0" applyFont="1" applyFill="1" applyBorder="1"/>
    <xf numFmtId="0" fontId="24" fillId="0" borderId="14" xfId="0" applyFont="1" applyFill="1" applyBorder="1" applyAlignment="1">
      <alignment vertical="top" wrapText="1"/>
    </xf>
    <xf numFmtId="0" fontId="38" fillId="0" borderId="13" xfId="0" applyFont="1" applyBorder="1" applyAlignment="1">
      <alignment vertical="top" wrapText="1"/>
    </xf>
    <xf numFmtId="0" fontId="24" fillId="0" borderId="15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horizontal="left" vertical="top" wrapText="1"/>
    </xf>
    <xf numFmtId="1" fontId="24" fillId="0" borderId="13" xfId="0" applyNumberFormat="1" applyFont="1" applyBorder="1" applyAlignment="1">
      <alignment horizontal="left" vertical="top" wrapText="1"/>
    </xf>
    <xf numFmtId="0" fontId="24" fillId="26" borderId="13" xfId="0" applyFont="1" applyFill="1" applyBorder="1" applyAlignment="1">
      <alignment vertical="top" wrapText="1"/>
    </xf>
    <xf numFmtId="0" fontId="38" fillId="26" borderId="13" xfId="0" applyFont="1" applyFill="1" applyBorder="1" applyAlignment="1">
      <alignment vertical="top" wrapText="1"/>
    </xf>
    <xf numFmtId="0" fontId="38" fillId="26" borderId="15" xfId="0" applyFont="1" applyFill="1" applyBorder="1" applyAlignment="1">
      <alignment vertical="top" wrapText="1"/>
    </xf>
    <xf numFmtId="0" fontId="25" fillId="25" borderId="15" xfId="73" applyFont="1" applyFill="1" applyBorder="1" applyAlignment="1">
      <alignment horizontal="left" vertical="top" wrapText="1"/>
    </xf>
    <xf numFmtId="0" fontId="38" fillId="25" borderId="0" xfId="0" applyFont="1" applyFill="1" applyBorder="1" applyAlignment="1">
      <alignment vertical="top" wrapText="1"/>
    </xf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164" fontId="25" fillId="25" borderId="13" xfId="73" applyNumberFormat="1" applyFont="1" applyFill="1" applyBorder="1" applyAlignment="1">
      <alignment horizontal="left" vertical="top" wrapText="1"/>
    </xf>
    <xf numFmtId="2" fontId="18" fillId="0" borderId="13" xfId="0" applyNumberFormat="1" applyFont="1" applyFill="1" applyBorder="1"/>
    <xf numFmtId="2" fontId="25" fillId="25" borderId="13" xfId="73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7" fillId="0" borderId="0" xfId="0" applyFont="1"/>
    <xf numFmtId="0" fontId="26" fillId="0" borderId="0" xfId="0" applyFont="1"/>
    <xf numFmtId="0" fontId="0" fillId="0" borderId="20" xfId="0" applyFill="1" applyBorder="1"/>
    <xf numFmtId="0" fontId="35" fillId="0" borderId="21" xfId="0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Protection="1">
      <protection hidden="1"/>
    </xf>
    <xf numFmtId="0" fontId="19" fillId="0" borderId="0" xfId="0" applyFont="1"/>
    <xf numFmtId="2" fontId="0" fillId="27" borderId="0" xfId="0" applyNumberFormat="1" applyFill="1"/>
    <xf numFmtId="0" fontId="0" fillId="27" borderId="0" xfId="0" applyFill="1"/>
    <xf numFmtId="2" fontId="0" fillId="27" borderId="0" xfId="0" applyNumberFormat="1" applyFill="1" applyProtection="1">
      <protection hidden="1"/>
    </xf>
    <xf numFmtId="2" fontId="0" fillId="0" borderId="11" xfId="0" applyNumberFormat="1" applyBorder="1"/>
    <xf numFmtId="0" fontId="24" fillId="0" borderId="1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analys!$J$32</c:f>
              <c:strCache>
                <c:ptCount val="1"/>
                <c:pt idx="0">
                  <c:v>Grain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analys!$J$47:$J$52</c:f>
                <c:numCache>
                  <c:formatCode>General</c:formatCode>
                  <c:ptCount val="6"/>
                  <c:pt idx="0">
                    <c:v>12.51971685314109</c:v>
                  </c:pt>
                  <c:pt idx="1">
                    <c:v>68.44176049677234</c:v>
                  </c:pt>
                  <c:pt idx="2">
                    <c:v>46.19595876929601</c:v>
                  </c:pt>
                  <c:pt idx="3">
                    <c:v>29.33839078167172</c:v>
                  </c:pt>
                  <c:pt idx="4">
                    <c:v>64.89044784796152</c:v>
                  </c:pt>
                  <c:pt idx="5">
                    <c:v>79.68872282199996</c:v>
                  </c:pt>
                </c:numCache>
              </c:numRef>
            </c:plus>
            <c:minus>
              <c:numRef>
                <c:f>analys!$J$47:$J$52</c:f>
                <c:numCache>
                  <c:formatCode>General</c:formatCode>
                  <c:ptCount val="6"/>
                  <c:pt idx="0">
                    <c:v>12.51971685314109</c:v>
                  </c:pt>
                  <c:pt idx="1">
                    <c:v>68.44176049677234</c:v>
                  </c:pt>
                  <c:pt idx="2">
                    <c:v>46.19595876929601</c:v>
                  </c:pt>
                  <c:pt idx="3">
                    <c:v>29.33839078167172</c:v>
                  </c:pt>
                  <c:pt idx="4">
                    <c:v>64.89044784796152</c:v>
                  </c:pt>
                  <c:pt idx="5">
                    <c:v>79.68872282199996</c:v>
                  </c:pt>
                </c:numCache>
              </c:numRef>
            </c:minus>
          </c:errBars>
          <c:cat>
            <c:strRef>
              <c:f>analys!$I$33:$I$38</c:f>
              <c:strCache>
                <c:ptCount val="6"/>
                <c:pt idx="0">
                  <c:v>Comp L + Dolomite</c:v>
                </c:pt>
                <c:pt idx="1">
                  <c:v>Compound L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analys!$J$33:$J$38</c:f>
              <c:numCache>
                <c:formatCode>General</c:formatCode>
                <c:ptCount val="6"/>
                <c:pt idx="0">
                  <c:v>144.4167661696992</c:v>
                </c:pt>
                <c:pt idx="1">
                  <c:v>188.0065222134187</c:v>
                </c:pt>
                <c:pt idx="2">
                  <c:v>169.5988566804853</c:v>
                </c:pt>
                <c:pt idx="3">
                  <c:v>132.411699142934</c:v>
                </c:pt>
                <c:pt idx="4">
                  <c:v>213.5530490576362</c:v>
                </c:pt>
                <c:pt idx="5">
                  <c:v>248.1481481481482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8372696"/>
        <c:axId val="-2116375592"/>
      </c:barChart>
      <c:catAx>
        <c:axId val="20983726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6375592"/>
        <c:crosses val="autoZero"/>
        <c:auto val="1"/>
        <c:lblAlgn val="ctr"/>
        <c:lblOffset val="100"/>
        <c:noMultiLvlLbl val="0"/>
      </c:catAx>
      <c:valAx>
        <c:axId val="-2116375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grain yield (kg/ha)</a:t>
                </a:r>
              </a:p>
            </c:rich>
          </c:tx>
          <c:layout>
            <c:manualLayout>
              <c:xMode val="edge"/>
              <c:yMode val="edge"/>
              <c:x val="0.0166666666666667"/>
              <c:y val="0.1809044181977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983726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analys!$K$47:$K$52</c:f>
                <c:numCache>
                  <c:formatCode>General</c:formatCode>
                  <c:ptCount val="6"/>
                  <c:pt idx="0">
                    <c:v>165.154108394261</c:v>
                  </c:pt>
                  <c:pt idx="1">
                    <c:v>382.0211601590668</c:v>
                  </c:pt>
                  <c:pt idx="2">
                    <c:v>200.1389055321905</c:v>
                  </c:pt>
                  <c:pt idx="3">
                    <c:v>111.7019832196584</c:v>
                  </c:pt>
                  <c:pt idx="4">
                    <c:v>162.4466072960016</c:v>
                  </c:pt>
                  <c:pt idx="5">
                    <c:v>388.433282794838</c:v>
                  </c:pt>
                </c:numCache>
              </c:numRef>
            </c:plus>
            <c:minus>
              <c:numRef>
                <c:f>analys!$K$47:$K$52</c:f>
                <c:numCache>
                  <c:formatCode>General</c:formatCode>
                  <c:ptCount val="6"/>
                  <c:pt idx="0">
                    <c:v>165.154108394261</c:v>
                  </c:pt>
                  <c:pt idx="1">
                    <c:v>382.0211601590668</c:v>
                  </c:pt>
                  <c:pt idx="2">
                    <c:v>200.1389055321905</c:v>
                  </c:pt>
                  <c:pt idx="3">
                    <c:v>111.7019832196584</c:v>
                  </c:pt>
                  <c:pt idx="4">
                    <c:v>162.4466072960016</c:v>
                  </c:pt>
                  <c:pt idx="5">
                    <c:v>388.433282794838</c:v>
                  </c:pt>
                </c:numCache>
              </c:numRef>
            </c:minus>
          </c:errBars>
          <c:cat>
            <c:strRef>
              <c:f>analys!$I$33:$I$38</c:f>
              <c:strCache>
                <c:ptCount val="6"/>
                <c:pt idx="0">
                  <c:v>Comp L + Dolomite</c:v>
                </c:pt>
                <c:pt idx="1">
                  <c:v>Compound L</c:v>
                </c:pt>
                <c:pt idx="2">
                  <c:v>dolomite</c:v>
                </c:pt>
                <c:pt idx="3">
                  <c:v>None</c:v>
                </c:pt>
                <c:pt idx="4">
                  <c:v>SSP</c:v>
                </c:pt>
                <c:pt idx="5">
                  <c:v>SSP + Dolomite</c:v>
                </c:pt>
              </c:strCache>
            </c:strRef>
          </c:cat>
          <c:val>
            <c:numRef>
              <c:f>analys!$K$33:$K$38</c:f>
              <c:numCache>
                <c:formatCode>General</c:formatCode>
                <c:ptCount val="6"/>
                <c:pt idx="0">
                  <c:v>742.5467080015045</c:v>
                </c:pt>
                <c:pt idx="1">
                  <c:v>1178.40070474653</c:v>
                </c:pt>
                <c:pt idx="2">
                  <c:v>763.3126851067268</c:v>
                </c:pt>
                <c:pt idx="3">
                  <c:v>516.1312079077107</c:v>
                </c:pt>
                <c:pt idx="4">
                  <c:v>1178.279677825045</c:v>
                </c:pt>
                <c:pt idx="5">
                  <c:v>1263.495860162513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620952"/>
        <c:axId val="-2116892296"/>
      </c:barChart>
      <c:catAx>
        <c:axId val="213162095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6892296"/>
        <c:crosses val="autoZero"/>
        <c:auto val="1"/>
        <c:lblAlgn val="ctr"/>
        <c:lblOffset val="100"/>
        <c:noMultiLvlLbl val="0"/>
      </c:catAx>
      <c:valAx>
        <c:axId val="-2116892296"/>
        <c:scaling>
          <c:orientation val="minMax"/>
          <c:max val="18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stover yield (kg/ha)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387463546223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31620952"/>
        <c:crosses val="autoZero"/>
        <c:crossBetween val="between"/>
        <c:majorUnit val="200.0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27</xdr:row>
      <xdr:rowOff>71437</xdr:rowOff>
    </xdr:from>
    <xdr:to>
      <xdr:col>15</xdr:col>
      <xdr:colOff>600075</xdr:colOff>
      <xdr:row>41</xdr:row>
      <xdr:rowOff>147637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42</xdr:row>
      <xdr:rowOff>42862</xdr:rowOff>
    </xdr:from>
    <xdr:to>
      <xdr:col>15</xdr:col>
      <xdr:colOff>600075</xdr:colOff>
      <xdr:row>56</xdr:row>
      <xdr:rowOff>119062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0800.652169791669" createdVersion="4" refreshedVersion="4" minRefreshableVersion="3" recordCount="18">
  <cacheSource type="worksheet">
    <worksheetSource ref="A1:F19" sheet="analys"/>
  </cacheSource>
  <cacheFields count="6">
    <cacheField name="Replication No." numFmtId="0">
      <sharedItems containsSemiMixedTypes="0" containsString="0" containsNumber="1" containsInteger="1" minValue="1" maxValue="3"/>
    </cacheField>
    <cacheField name="Main treatment" numFmtId="0">
      <sharedItems count="7">
        <s v="dolomite"/>
        <s v="SSP + Dolomite"/>
        <s v="Compound L"/>
        <s v="SSP"/>
        <s v="None"/>
        <s v="Comp L + Dolomite"/>
        <s v="Comp L" u="1"/>
      </sharedItems>
    </cacheField>
    <cacheField name="Grain" numFmtId="0">
      <sharedItems containsSemiMixedTypes="0" containsString="0" containsNumber="1" minValue="55.411255411255418" maxValue="394.28571428571428"/>
    </cacheField>
    <cacheField name="Haulm" numFmtId="0">
      <sharedItems containsSemiMixedTypes="0" containsString="0" containsNumber="1" minValue="246.42857142857147" maxValue="1655.7930258717661"/>
    </cacheField>
    <cacheField name="Husk" numFmtId="0">
      <sharedItems containsSemiMixedTypes="0" containsString="0" containsNumber="1" minValue="4.5598845598845603" maxValue="299.2771084337349"/>
    </cacheField>
    <cacheField name="Total stover" numFmtId="0">
      <sharedItems containsSemiMixedTypes="0" containsString="0" containsNumber="1" minValue="294.18367346938783" maxValue="1881.7371966435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1"/>
    <x v="0"/>
    <n v="261.98830409356725"/>
    <n v="948.25396825396842"/>
    <n v="208.52130325814537"/>
    <n v="1156.7752715121137"/>
  </r>
  <r>
    <n v="1"/>
    <x v="1"/>
    <n v="230.15873015873015"/>
    <n v="1586.0645161290322"/>
    <n v="209.70017636684301"/>
    <n v="1795.7646924958751"/>
  </r>
  <r>
    <n v="1"/>
    <x v="2"/>
    <n v="224.86446886446885"/>
    <n v="923.65339578454325"/>
    <n v="161.55311355311355"/>
    <n v="1085.2065093376568"/>
  </r>
  <r>
    <n v="1"/>
    <x v="3"/>
    <n v="340.76015727391871"/>
    <n v="917.87114845938379"/>
    <n v="241.15334207077328"/>
    <n v="1159.024490530157"/>
  </r>
  <r>
    <n v="1"/>
    <x v="4"/>
    <n v="180.95238095238096"/>
    <n v="487.2562358276644"/>
    <n v="161.90476190476187"/>
    <n v="649.16099773242627"/>
  </r>
  <r>
    <n v="1"/>
    <x v="5"/>
    <n v="144.09937888198758"/>
    <n v="435.10204081632651"/>
    <n v="105.67287784679085"/>
    <n v="540.77491866311732"/>
  </r>
  <r>
    <n v="2"/>
    <x v="2"/>
    <n v="283.74384236453199"/>
    <n v="1655.7930258717661"/>
    <n v="225.944170771757"/>
    <n v="1881.737196643523"/>
  </r>
  <r>
    <n v="2"/>
    <x v="1"/>
    <n v="394.28571428571428"/>
    <n v="1188.1441922563417"/>
    <n v="299.2771084337349"/>
    <n v="1487.4213006900766"/>
  </r>
  <r>
    <n v="2"/>
    <x v="5"/>
    <n v="166.25850340136054"/>
    <n v="946.28571428571445"/>
    <n v="123.62811791383221"/>
    <n v="1069.9138321995467"/>
  </r>
  <r>
    <n v="2"/>
    <x v="3"/>
    <n v="127.6767676767677"/>
    <n v="902.47619047619048"/>
    <n v="4.5598845598845603"/>
    <n v="907.03607503607509"/>
  </r>
  <r>
    <n v="2"/>
    <x v="4"/>
    <n v="79.591836734693885"/>
    <n v="246.42857142857147"/>
    <n v="47.755102040816332"/>
    <n v="294.18367346938783"/>
  </r>
  <r>
    <n v="2"/>
    <x v="0"/>
    <n v="123.98921832884096"/>
    <n v="526.126126126126"/>
    <n v="104.15094339622642"/>
    <n v="630.27706952235246"/>
  </r>
  <r>
    <n v="3"/>
    <x v="4"/>
    <n v="136.6908797417272"/>
    <n v="491.92546583850941"/>
    <n v="113.12348668280872"/>
    <n v="605.04895252131814"/>
  </r>
  <r>
    <n v="3"/>
    <x v="1"/>
    <n v="120"/>
    <n v="431.74603174603169"/>
    <n v="75.555555555555557"/>
    <n v="507.30158730158723"/>
  </r>
  <r>
    <n v="3"/>
    <x v="2"/>
    <n v="55.411255411255418"/>
    <n v="518.38827838827842"/>
    <n v="49.87012987012988"/>
    <n v="568.25840825840828"/>
  </r>
  <r>
    <n v="3"/>
    <x v="5"/>
    <n v="122.89241622574957"/>
    <n v="536.59863945578229"/>
    <n v="80.352733686067012"/>
    <n v="616.95137314184933"/>
  </r>
  <r>
    <n v="3"/>
    <x v="0"/>
    <n v="122.81904761904761"/>
    <n v="417.85714285714283"/>
    <n v="85.028571428571425"/>
    <n v="502.88571428571424"/>
  </r>
  <r>
    <n v="3"/>
    <x v="3"/>
    <n v="172.22222222222223"/>
    <n v="1321.1594202898552"/>
    <n v="147.61904761904762"/>
    <n v="1468.77846790890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2:K19" firstHeaderRow="0" firstDataRow="1" firstDataCol="1"/>
  <pivotFields count="6">
    <pivotField showAll="0"/>
    <pivotField axis="axisRow" showAll="0">
      <items count="8">
        <item m="1" x="6"/>
        <item x="5"/>
        <item x="2"/>
        <item x="0"/>
        <item x="4"/>
        <item x="3"/>
        <item x="1"/>
        <item t="default"/>
      </items>
    </pivotField>
    <pivotField dataField="1" showAll="0"/>
    <pivotField showAll="0"/>
    <pivotField showAll="0"/>
    <pivotField dataField="1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Grain" fld="2" subtotal="count" baseField="1" baseItem="0"/>
    <dataField name="Count of Total stover" fld="5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22:K29" firstHeaderRow="0" firstDataRow="1" firstDataCol="1"/>
  <pivotFields count="6">
    <pivotField showAll="0"/>
    <pivotField axis="axisRow" showAll="0">
      <items count="8">
        <item m="1" x="6"/>
        <item x="5"/>
        <item x="2"/>
        <item x="0"/>
        <item x="4"/>
        <item x="3"/>
        <item x="1"/>
        <item t="default"/>
      </items>
    </pivotField>
    <pivotField dataField="1" showAll="0"/>
    <pivotField showAll="0"/>
    <pivotField showAll="0"/>
    <pivotField dataField="1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tdDev of Grain" fld="2" subtotal="stdDev" baseField="1" baseItem="0"/>
    <dataField name="StdDev of Total stover" fld="5" subtotal="stdDev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2">
  <location ref="I2:K9" firstHeaderRow="0" firstDataRow="1" firstDataCol="1"/>
  <pivotFields count="6">
    <pivotField showAll="0"/>
    <pivotField axis="axisRow" showAll="0">
      <items count="8">
        <item m="1" x="6"/>
        <item x="5"/>
        <item x="2"/>
        <item x="0"/>
        <item x="4"/>
        <item x="3"/>
        <item x="1"/>
        <item t="default"/>
      </items>
    </pivotField>
    <pivotField dataField="1" showAll="0"/>
    <pivotField showAll="0"/>
    <pivotField showAll="0"/>
    <pivotField dataField="1" showAl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Grain" fld="2" subtotal="average" baseField="1" baseItem="0"/>
    <dataField name="Average of Total stover" fld="5" subtotal="average" baseField="1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 enableFormatConditionsCalculation="0"/>
  <dimension ref="A1:AC23"/>
  <sheetViews>
    <sheetView workbookViewId="0">
      <selection activeCell="F29" sqref="F29"/>
    </sheetView>
  </sheetViews>
  <sheetFormatPr baseColWidth="10" defaultColWidth="8.83203125" defaultRowHeight="14" x14ac:dyDescent="0"/>
  <cols>
    <col min="1" max="1" width="29.33203125" customWidth="1"/>
    <col min="2" max="2" width="17.83203125" customWidth="1"/>
    <col min="3" max="3" width="17.5" customWidth="1"/>
    <col min="4" max="4" width="16.83203125" customWidth="1"/>
    <col min="28" max="28" width="14.83203125" style="9" bestFit="1" customWidth="1"/>
  </cols>
  <sheetData>
    <row r="1" spans="1:29" s="1" customFormat="1" ht="18">
      <c r="A1" s="11" t="s">
        <v>47</v>
      </c>
      <c r="AB1" s="70" t="s">
        <v>113</v>
      </c>
      <c r="AC1" s="71" t="s">
        <v>216</v>
      </c>
    </row>
    <row r="2" spans="1:29" s="1" customFormat="1" ht="18">
      <c r="A2" s="11"/>
      <c r="AB2" s="71" t="s">
        <v>112</v>
      </c>
      <c r="AC2" s="71" t="s">
        <v>217</v>
      </c>
    </row>
    <row r="3" spans="1:29" s="1" customFormat="1">
      <c r="A3" s="4" t="s">
        <v>116</v>
      </c>
      <c r="B3" s="5" t="s">
        <v>235</v>
      </c>
      <c r="C3" s="2" t="s">
        <v>218</v>
      </c>
      <c r="D3" s="2"/>
      <c r="AB3" s="71" t="s">
        <v>86</v>
      </c>
      <c r="AC3" s="71" t="s">
        <v>77</v>
      </c>
    </row>
    <row r="4" spans="1:29">
      <c r="A4" s="4" t="s">
        <v>0</v>
      </c>
      <c r="B4" s="5" t="s">
        <v>232</v>
      </c>
      <c r="C4" s="7"/>
      <c r="D4" s="7"/>
      <c r="AB4" s="71" t="s">
        <v>85</v>
      </c>
      <c r="AC4" s="71" t="s">
        <v>106</v>
      </c>
    </row>
    <row r="5" spans="1:29" s="1" customFormat="1">
      <c r="A5" s="4" t="s">
        <v>4</v>
      </c>
      <c r="B5" s="13" t="s">
        <v>231</v>
      </c>
      <c r="C5" s="7"/>
      <c r="D5" s="7"/>
      <c r="AB5" s="71" t="s">
        <v>82</v>
      </c>
    </row>
    <row r="6" spans="1:29">
      <c r="A6" s="4" t="s">
        <v>118</v>
      </c>
      <c r="B6" s="5"/>
      <c r="C6" s="2"/>
      <c r="D6" s="2"/>
      <c r="AB6" s="71" t="s">
        <v>78</v>
      </c>
    </row>
    <row r="7" spans="1:29" ht="15" thickBot="1">
      <c r="A7" s="4"/>
      <c r="B7" s="4" t="s">
        <v>114</v>
      </c>
      <c r="C7" s="4" t="s">
        <v>115</v>
      </c>
      <c r="D7" s="4" t="s">
        <v>117</v>
      </c>
      <c r="AB7" s="71" t="s">
        <v>26</v>
      </c>
    </row>
    <row r="8" spans="1:29" ht="15" thickBot="1">
      <c r="A8" s="4" t="s">
        <v>104</v>
      </c>
      <c r="B8" s="73">
        <v>18.28135</v>
      </c>
      <c r="C8" s="74">
        <v>30.64255</v>
      </c>
      <c r="D8" s="74">
        <v>1251</v>
      </c>
      <c r="AB8" s="71" t="s">
        <v>111</v>
      </c>
    </row>
    <row r="9" spans="1:29">
      <c r="A9" s="4"/>
      <c r="B9" s="2"/>
      <c r="C9" s="2"/>
      <c r="D9" s="2"/>
      <c r="AB9" s="71" t="s">
        <v>79</v>
      </c>
    </row>
    <row r="10" spans="1:29">
      <c r="A10" s="4"/>
      <c r="AB10" s="71" t="s">
        <v>106</v>
      </c>
    </row>
    <row r="11" spans="1:29">
      <c r="A11" s="12" t="s">
        <v>3</v>
      </c>
      <c r="B11" s="3"/>
      <c r="C11" s="1"/>
      <c r="D11" s="1"/>
    </row>
    <row r="12" spans="1:29">
      <c r="A12" s="12" t="s">
        <v>5</v>
      </c>
      <c r="B12" s="3" t="s">
        <v>233</v>
      </c>
      <c r="C12" s="1"/>
      <c r="D12" s="1"/>
    </row>
    <row r="13" spans="1:29">
      <c r="A13" s="12" t="s">
        <v>7</v>
      </c>
      <c r="B13" s="3" t="s">
        <v>234</v>
      </c>
      <c r="C13" s="1"/>
      <c r="D13" s="1"/>
    </row>
    <row r="14" spans="1:29">
      <c r="A14" s="4"/>
      <c r="B14" s="4" t="s">
        <v>1</v>
      </c>
      <c r="C14" s="4" t="s">
        <v>2</v>
      </c>
      <c r="D14" s="4" t="s">
        <v>8</v>
      </c>
    </row>
    <row r="15" spans="1:29">
      <c r="A15" s="12" t="s">
        <v>6</v>
      </c>
      <c r="B15" s="5">
        <v>8</v>
      </c>
      <c r="C15" s="5">
        <v>11</v>
      </c>
      <c r="D15" s="5">
        <v>2011</v>
      </c>
    </row>
    <row r="16" spans="1:29" s="43" customFormat="1">
      <c r="A16" s="12"/>
      <c r="B16" s="7"/>
      <c r="C16" s="7"/>
      <c r="D16" s="7"/>
      <c r="AB16" s="9"/>
    </row>
    <row r="17" spans="1:28" s="43" customFormat="1">
      <c r="A17" s="12"/>
      <c r="B17" s="7"/>
      <c r="C17" s="7"/>
      <c r="D17" s="7"/>
      <c r="AB17" s="9"/>
    </row>
    <row r="18" spans="1:28">
      <c r="A18" s="1"/>
      <c r="B18" s="1"/>
      <c r="C18" s="1"/>
      <c r="D18" s="1"/>
    </row>
    <row r="19" spans="1:28" s="1" customFormat="1">
      <c r="A19" s="6" t="s">
        <v>92</v>
      </c>
      <c r="B19" s="69" t="s">
        <v>214</v>
      </c>
      <c r="AB19" s="9"/>
    </row>
    <row r="20" spans="1:28">
      <c r="A20" s="13" t="s">
        <v>78</v>
      </c>
      <c r="B20" s="13"/>
    </row>
    <row r="22" spans="1:28">
      <c r="A22" s="6" t="s">
        <v>215</v>
      </c>
      <c r="B22" s="69" t="s">
        <v>214</v>
      </c>
    </row>
    <row r="23" spans="1:28">
      <c r="A23" s="13" t="s">
        <v>217</v>
      </c>
      <c r="B23" s="13"/>
    </row>
  </sheetData>
  <dataValidations count="6">
    <dataValidation type="whole" operator="greaterThan" allowBlank="1" showInputMessage="1" showErrorMessage="1" sqref="D15:D17">
      <formula1>2009</formula1>
    </dataValidation>
    <dataValidation type="whole" allowBlank="1" showInputMessage="1" showErrorMessage="1" sqref="C15:C17">
      <formula1>1</formula1>
      <formula2>12</formula2>
    </dataValidation>
    <dataValidation type="whole" allowBlank="1" showInputMessage="1" showErrorMessage="1" sqref="B15:B17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  <dataValidation type="list" allowBlank="1" showInputMessage="1" showErrorMessage="1" sqref="A20">
      <formula1>$AB$2:$AB$10</formula1>
    </dataValidation>
    <dataValidation type="list" allowBlank="1" showInputMessage="1" showErrorMessage="1" sqref="A23">
      <formula1>$AC$2:$AC$4</formula1>
    </dataValidation>
  </dataValidations>
  <pageMargins left="0.7" right="0.7" top="0.75" bottom="0.75" header="0.3" footer="0.3"/>
  <pageSetup orientation="portrait" horizontalDpi="429496729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workbookViewId="0">
      <selection activeCell="I44" sqref="I44"/>
    </sheetView>
  </sheetViews>
  <sheetFormatPr baseColWidth="10" defaultColWidth="8.83203125" defaultRowHeight="14" x14ac:dyDescent="0"/>
  <sheetData>
    <row r="1" spans="1:42" ht="24">
      <c r="A1" s="18" t="s">
        <v>119</v>
      </c>
      <c r="B1" s="19" t="s">
        <v>120</v>
      </c>
      <c r="C1" s="19" t="s">
        <v>121</v>
      </c>
      <c r="D1" s="17" t="s">
        <v>122</v>
      </c>
      <c r="E1" s="17" t="s">
        <v>123</v>
      </c>
      <c r="F1" s="17" t="s">
        <v>124</v>
      </c>
      <c r="G1" s="17" t="s">
        <v>125</v>
      </c>
      <c r="H1" s="19" t="s">
        <v>126</v>
      </c>
      <c r="I1" s="19" t="s">
        <v>127</v>
      </c>
      <c r="J1" s="17" t="s">
        <v>128</v>
      </c>
      <c r="K1" s="20" t="s">
        <v>129</v>
      </c>
      <c r="L1" s="21" t="s">
        <v>130</v>
      </c>
      <c r="AD1" s="18" t="s">
        <v>259</v>
      </c>
      <c r="AE1" s="21" t="s">
        <v>130</v>
      </c>
      <c r="AF1" s="20" t="s">
        <v>129</v>
      </c>
      <c r="AG1" s="19" t="s">
        <v>120</v>
      </c>
      <c r="AH1" s="19" t="s">
        <v>121</v>
      </c>
      <c r="AI1" s="17" t="s">
        <v>122</v>
      </c>
      <c r="AJ1" s="17" t="s">
        <v>123</v>
      </c>
      <c r="AK1" s="17" t="s">
        <v>124</v>
      </c>
      <c r="AL1" s="17" t="s">
        <v>125</v>
      </c>
      <c r="AM1" s="19" t="s">
        <v>126</v>
      </c>
      <c r="AN1" s="19" t="s">
        <v>127</v>
      </c>
      <c r="AO1" s="17" t="s">
        <v>128</v>
      </c>
    </row>
    <row r="2" spans="1:42">
      <c r="A2" s="15"/>
      <c r="B2" s="15" t="s">
        <v>131</v>
      </c>
      <c r="C2" s="15" t="s">
        <v>132</v>
      </c>
      <c r="D2" s="16" t="s">
        <v>133</v>
      </c>
      <c r="E2" s="16" t="s">
        <v>134</v>
      </c>
      <c r="F2" s="16" t="s">
        <v>135</v>
      </c>
      <c r="G2" s="22" t="s">
        <v>136</v>
      </c>
      <c r="H2" s="15" t="s">
        <v>137</v>
      </c>
      <c r="I2" s="15" t="s">
        <v>137</v>
      </c>
      <c r="J2" s="15" t="s">
        <v>137</v>
      </c>
      <c r="K2" s="15" t="s">
        <v>137</v>
      </c>
      <c r="L2" s="23" t="s">
        <v>137</v>
      </c>
      <c r="AD2" s="15"/>
      <c r="AE2" s="23" t="s">
        <v>137</v>
      </c>
      <c r="AF2" s="15" t="s">
        <v>137</v>
      </c>
      <c r="AG2" s="15" t="s">
        <v>131</v>
      </c>
      <c r="AH2" s="15" t="s">
        <v>260</v>
      </c>
      <c r="AI2" s="15" t="s">
        <v>260</v>
      </c>
      <c r="AJ2" s="15" t="s">
        <v>260</v>
      </c>
      <c r="AK2" s="15" t="s">
        <v>260</v>
      </c>
      <c r="AL2" s="15" t="s">
        <v>260</v>
      </c>
      <c r="AM2" s="15" t="s">
        <v>137</v>
      </c>
      <c r="AN2" s="15" t="s">
        <v>137</v>
      </c>
      <c r="AO2" s="15" t="s">
        <v>137</v>
      </c>
    </row>
    <row r="3" spans="1:4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AD3" s="85">
        <f>AD8</f>
        <v>4.97</v>
      </c>
      <c r="AE3" s="13"/>
      <c r="AF3" s="85">
        <f>AM8</f>
        <v>4.3999999999999997E-2</v>
      </c>
      <c r="AG3" s="13">
        <f>AH8/2.29</f>
        <v>10.625909752547306</v>
      </c>
      <c r="AH3" s="13"/>
      <c r="AI3" s="13">
        <f>AG8/390</f>
        <v>0.16153846153846155</v>
      </c>
      <c r="AJ3" s="13">
        <f>AF8/200</f>
        <v>2.2000000000000002</v>
      </c>
      <c r="AK3" s="13">
        <f>AE8/120</f>
        <v>0.4</v>
      </c>
      <c r="AL3" s="13"/>
      <c r="AM3" s="13">
        <f>AN8</f>
        <v>90</v>
      </c>
      <c r="AN3" s="13">
        <f>AP8</f>
        <v>6</v>
      </c>
      <c r="AO3" s="13">
        <f>AO8</f>
        <v>4</v>
      </c>
    </row>
    <row r="7" spans="1:42">
      <c r="AD7" s="78" t="s">
        <v>119</v>
      </c>
      <c r="AE7" s="79" t="s">
        <v>249</v>
      </c>
      <c r="AF7" s="79" t="s">
        <v>250</v>
      </c>
      <c r="AG7" s="79" t="s">
        <v>251</v>
      </c>
      <c r="AH7" s="80" t="s">
        <v>252</v>
      </c>
      <c r="AI7" s="81" t="s">
        <v>253</v>
      </c>
      <c r="AJ7" s="78" t="s">
        <v>254</v>
      </c>
      <c r="AK7" s="81" t="s">
        <v>253</v>
      </c>
      <c r="AL7" s="81"/>
      <c r="AM7" s="79" t="s">
        <v>255</v>
      </c>
      <c r="AN7" s="81" t="s">
        <v>256</v>
      </c>
      <c r="AO7" s="81" t="s">
        <v>257</v>
      </c>
      <c r="AP7" s="81" t="s">
        <v>258</v>
      </c>
    </row>
    <row r="8" spans="1:42">
      <c r="AD8" s="82">
        <v>4.97</v>
      </c>
      <c r="AE8" s="83">
        <v>48</v>
      </c>
      <c r="AF8" s="83">
        <v>440</v>
      </c>
      <c r="AG8" s="83">
        <v>63</v>
      </c>
      <c r="AH8" s="84">
        <v>24.333333333333332</v>
      </c>
      <c r="AI8" s="83">
        <v>0.67</v>
      </c>
      <c r="AJ8" s="82">
        <v>0.22</v>
      </c>
      <c r="AK8" s="83"/>
      <c r="AL8" s="83"/>
      <c r="AM8" s="82">
        <v>4.3999999999999997E-2</v>
      </c>
      <c r="AN8" s="83">
        <v>90</v>
      </c>
      <c r="AO8" s="83">
        <v>4</v>
      </c>
      <c r="AP8" s="83">
        <v>6</v>
      </c>
    </row>
  </sheetData>
  <dataValidations count="3">
    <dataValidation type="decimal" allowBlank="1" showInputMessage="1" showErrorMessage="1" sqref="A3 AD3:AF3">
      <formula1>0</formula1>
      <formula2>14</formula2>
    </dataValidation>
    <dataValidation type="decimal" allowBlank="1" showInputMessage="1" showErrorMessage="1" sqref="H3:L3 AM3:AO3">
      <formula1>0</formula1>
      <formula2>100</formula2>
    </dataValidation>
    <dataValidation type="decimal" operator="greaterThan" allowBlank="1" showInputMessage="1" showErrorMessage="1" sqref="B3:G3 AG3:AL3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24"/>
  <sheetViews>
    <sheetView workbookViewId="0">
      <selection activeCellId="1" sqref="BP1:BT1048576 A1:C1048576"/>
    </sheetView>
  </sheetViews>
  <sheetFormatPr baseColWidth="10" defaultColWidth="8.83203125" defaultRowHeight="14" x14ac:dyDescent="0"/>
  <cols>
    <col min="1" max="1" width="11.6640625" customWidth="1"/>
    <col min="3" max="3" width="17.1640625" customWidth="1"/>
    <col min="4" max="4" width="10.1640625" customWidth="1"/>
    <col min="6" max="6" width="9.1640625" customWidth="1"/>
    <col min="7" max="8" width="9.1640625" style="43" customWidth="1"/>
    <col min="9" max="9" width="9" customWidth="1"/>
    <col min="10" max="11" width="9.1640625" style="43" customWidth="1"/>
    <col min="13" max="13" width="14.5" customWidth="1"/>
    <col min="14" max="14" width="11.1640625" customWidth="1"/>
    <col min="15" max="15" width="11.33203125" customWidth="1"/>
    <col min="16" max="17" width="9.1640625" style="43" customWidth="1"/>
    <col min="19" max="20" width="9.1640625" style="43" customWidth="1"/>
    <col min="22" max="23" width="9.1640625" style="43" customWidth="1"/>
    <col min="26" max="27" width="9.1640625" style="43" customWidth="1"/>
    <col min="28" max="28" width="17.1640625" customWidth="1"/>
    <col min="45" max="45" width="15" customWidth="1"/>
    <col min="46" max="46" width="11.1640625" customWidth="1"/>
    <col min="47" max="47" width="11.5" customWidth="1"/>
    <col min="48" max="48" width="10.83203125" customWidth="1"/>
    <col min="49" max="49" width="11" customWidth="1"/>
    <col min="50" max="50" width="11.83203125" customWidth="1"/>
    <col min="51" max="52" width="11.83203125" style="43" customWidth="1"/>
    <col min="55" max="55" width="10.83203125" customWidth="1"/>
    <col min="68" max="68" width="10.5" customWidth="1"/>
    <col min="69" max="69" width="10.33203125" customWidth="1"/>
    <col min="70" max="70" width="10.1640625" customWidth="1"/>
    <col min="71" max="71" width="10.6640625" customWidth="1"/>
    <col min="72" max="72" width="11.5" customWidth="1"/>
  </cols>
  <sheetData>
    <row r="1" spans="1:115" ht="15">
      <c r="A1" s="48" t="s">
        <v>138</v>
      </c>
      <c r="B1" s="49"/>
      <c r="C1" s="49"/>
      <c r="D1" s="49"/>
      <c r="E1" s="50"/>
      <c r="F1" s="50"/>
      <c r="G1" s="92" t="s">
        <v>139</v>
      </c>
      <c r="H1" s="93"/>
      <c r="I1" s="94"/>
      <c r="J1" s="46"/>
      <c r="K1" s="46"/>
      <c r="L1" s="46" t="s">
        <v>140</v>
      </c>
      <c r="M1" s="51"/>
      <c r="N1" s="51"/>
      <c r="O1" s="52"/>
      <c r="P1" s="47"/>
      <c r="Q1" s="47"/>
      <c r="R1" s="46" t="s">
        <v>141</v>
      </c>
      <c r="S1" s="46"/>
      <c r="T1" s="46"/>
      <c r="U1" s="47"/>
      <c r="V1" s="47"/>
      <c r="W1" s="47"/>
      <c r="X1" s="52"/>
      <c r="Y1" s="46" t="s">
        <v>142</v>
      </c>
      <c r="Z1" s="46"/>
      <c r="AA1" s="46"/>
      <c r="AB1" s="47"/>
      <c r="AC1" s="47"/>
      <c r="AD1" s="47"/>
      <c r="AE1" s="47"/>
      <c r="AF1" s="45" t="s">
        <v>143</v>
      </c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64"/>
      <c r="AT1" s="47"/>
      <c r="AU1" s="47"/>
      <c r="AV1" s="47"/>
      <c r="AW1" s="47"/>
      <c r="AX1" s="52"/>
      <c r="AY1" s="47"/>
      <c r="AZ1" s="47"/>
      <c r="BA1" s="46" t="s">
        <v>144</v>
      </c>
      <c r="BB1" s="46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67"/>
      <c r="BQ1" s="65"/>
      <c r="BR1" s="47"/>
      <c r="BS1" s="47"/>
      <c r="BT1" s="52"/>
    </row>
    <row r="2" spans="1:115" ht="110">
      <c r="A2" s="56" t="s">
        <v>149</v>
      </c>
      <c r="B2" s="56" t="s">
        <v>150</v>
      </c>
      <c r="C2" s="56" t="s">
        <v>145</v>
      </c>
      <c r="D2" s="56" t="s">
        <v>213</v>
      </c>
      <c r="E2" s="56" t="s">
        <v>151</v>
      </c>
      <c r="F2" s="55" t="s">
        <v>77</v>
      </c>
      <c r="G2" s="86" t="s">
        <v>146</v>
      </c>
      <c r="H2" s="87"/>
      <c r="I2" s="88"/>
      <c r="J2" s="89" t="s">
        <v>152</v>
      </c>
      <c r="K2" s="90"/>
      <c r="L2" s="91"/>
      <c r="M2" s="56" t="s">
        <v>153</v>
      </c>
      <c r="N2" s="56" t="s">
        <v>147</v>
      </c>
      <c r="O2" s="55" t="s">
        <v>155</v>
      </c>
      <c r="P2" s="86" t="s">
        <v>157</v>
      </c>
      <c r="Q2" s="87"/>
      <c r="R2" s="88"/>
      <c r="S2" s="86" t="s">
        <v>158</v>
      </c>
      <c r="T2" s="87"/>
      <c r="U2" s="88"/>
      <c r="V2" s="86" t="s">
        <v>159</v>
      </c>
      <c r="W2" s="87"/>
      <c r="X2" s="88"/>
      <c r="Y2" s="86" t="s">
        <v>160</v>
      </c>
      <c r="Z2" s="87"/>
      <c r="AA2" s="88"/>
      <c r="AB2" s="57" t="s">
        <v>161</v>
      </c>
      <c r="AC2" s="58" t="s">
        <v>163</v>
      </c>
      <c r="AD2" s="56" t="s">
        <v>164</v>
      </c>
      <c r="AE2" s="56" t="s">
        <v>166</v>
      </c>
      <c r="AF2" s="53" t="s">
        <v>167</v>
      </c>
      <c r="AG2" s="56" t="s">
        <v>169</v>
      </c>
      <c r="AH2" s="56" t="s">
        <v>168</v>
      </c>
      <c r="AI2" s="56" t="s">
        <v>170</v>
      </c>
      <c r="AJ2" s="56" t="s">
        <v>172</v>
      </c>
      <c r="AK2" s="56" t="s">
        <v>175</v>
      </c>
      <c r="AL2" s="54" t="s">
        <v>173</v>
      </c>
      <c r="AM2" s="54" t="s">
        <v>174</v>
      </c>
      <c r="AN2" s="54" t="s">
        <v>176</v>
      </c>
      <c r="AO2" s="54" t="s">
        <v>177</v>
      </c>
      <c r="AP2" s="56" t="s">
        <v>178</v>
      </c>
      <c r="AQ2" s="56" t="s">
        <v>179</v>
      </c>
      <c r="AR2" s="56" t="s">
        <v>180</v>
      </c>
      <c r="AS2" s="42" t="s">
        <v>182</v>
      </c>
      <c r="AT2" s="59" t="s">
        <v>183</v>
      </c>
      <c r="AU2" s="59" t="s">
        <v>185</v>
      </c>
      <c r="AV2" s="59" t="s">
        <v>187</v>
      </c>
      <c r="AW2" s="60" t="s">
        <v>189</v>
      </c>
      <c r="AX2" s="61" t="s">
        <v>190</v>
      </c>
      <c r="AY2" s="86" t="s">
        <v>192</v>
      </c>
      <c r="AZ2" s="87"/>
      <c r="BA2" s="88"/>
      <c r="BB2" s="56" t="s">
        <v>193</v>
      </c>
      <c r="BC2" s="56" t="s">
        <v>195</v>
      </c>
      <c r="BD2" s="56" t="s">
        <v>196</v>
      </c>
      <c r="BE2" s="56" t="s">
        <v>197</v>
      </c>
      <c r="BF2" s="56" t="s">
        <v>198</v>
      </c>
      <c r="BG2" s="56" t="s">
        <v>199</v>
      </c>
      <c r="BH2" s="56" t="s">
        <v>201</v>
      </c>
      <c r="BI2" s="56" t="s">
        <v>202</v>
      </c>
      <c r="BJ2" s="56" t="s">
        <v>204</v>
      </c>
      <c r="BK2" s="56" t="s">
        <v>219</v>
      </c>
      <c r="BL2" s="56" t="s">
        <v>203</v>
      </c>
      <c r="BM2" s="56" t="s">
        <v>205</v>
      </c>
      <c r="BN2" s="56" t="s">
        <v>206</v>
      </c>
      <c r="BO2" s="56" t="s">
        <v>207</v>
      </c>
      <c r="BP2" s="68" t="s">
        <v>208</v>
      </c>
      <c r="BQ2" s="66" t="s">
        <v>208</v>
      </c>
      <c r="BR2" s="62" t="s">
        <v>209</v>
      </c>
      <c r="BS2" s="63" t="s">
        <v>210</v>
      </c>
      <c r="BT2" s="63" t="s">
        <v>212</v>
      </c>
    </row>
    <row r="3" spans="1:115" ht="21" customHeight="1">
      <c r="A3" s="40" t="s">
        <v>171</v>
      </c>
      <c r="B3" s="39" t="s">
        <v>171</v>
      </c>
      <c r="C3" s="39"/>
      <c r="D3" s="39"/>
      <c r="E3" s="39"/>
      <c r="F3" s="38"/>
      <c r="G3" s="37" t="s">
        <v>1</v>
      </c>
      <c r="H3" s="36" t="s">
        <v>2</v>
      </c>
      <c r="I3" s="35" t="s">
        <v>8</v>
      </c>
      <c r="J3" s="40" t="s">
        <v>1</v>
      </c>
      <c r="K3" s="39" t="s">
        <v>2</v>
      </c>
      <c r="L3" s="35" t="s">
        <v>8</v>
      </c>
      <c r="M3" s="39" t="s">
        <v>154</v>
      </c>
      <c r="N3" s="39" t="s">
        <v>148</v>
      </c>
      <c r="O3" s="35" t="s">
        <v>156</v>
      </c>
      <c r="P3" s="37" t="s">
        <v>1</v>
      </c>
      <c r="Q3" s="36" t="s">
        <v>2</v>
      </c>
      <c r="R3" s="35" t="s">
        <v>8</v>
      </c>
      <c r="S3" s="37" t="s">
        <v>1</v>
      </c>
      <c r="T3" s="36" t="s">
        <v>2</v>
      </c>
      <c r="U3" s="35" t="s">
        <v>8</v>
      </c>
      <c r="V3" s="37" t="s">
        <v>1</v>
      </c>
      <c r="W3" s="36" t="s">
        <v>2</v>
      </c>
      <c r="X3" s="35" t="s">
        <v>8</v>
      </c>
      <c r="Y3" s="37" t="s">
        <v>1</v>
      </c>
      <c r="Z3" s="36" t="s">
        <v>2</v>
      </c>
      <c r="AA3" s="35" t="s">
        <v>8</v>
      </c>
      <c r="AB3" s="34" t="s">
        <v>162</v>
      </c>
      <c r="AC3" s="34" t="s">
        <v>171</v>
      </c>
      <c r="AD3" s="33" t="s">
        <v>165</v>
      </c>
      <c r="AE3" s="33" t="s">
        <v>165</v>
      </c>
      <c r="AF3" s="39" t="s">
        <v>165</v>
      </c>
      <c r="AG3" s="39" t="s">
        <v>165</v>
      </c>
      <c r="AH3" s="39" t="s">
        <v>165</v>
      </c>
      <c r="AI3" s="39" t="s">
        <v>171</v>
      </c>
      <c r="AJ3" s="39" t="s">
        <v>171</v>
      </c>
      <c r="AK3" s="39" t="s">
        <v>171</v>
      </c>
      <c r="AL3" s="32" t="s">
        <v>165</v>
      </c>
      <c r="AM3" s="32" t="s">
        <v>165</v>
      </c>
      <c r="AN3" s="32" t="s">
        <v>171</v>
      </c>
      <c r="AO3" s="32" t="s">
        <v>171</v>
      </c>
      <c r="AP3" s="39" t="s">
        <v>156</v>
      </c>
      <c r="AQ3" s="39" t="s">
        <v>156</v>
      </c>
      <c r="AR3" s="39" t="s">
        <v>156</v>
      </c>
      <c r="AS3" s="31" t="s">
        <v>181</v>
      </c>
      <c r="AT3" s="30" t="s">
        <v>184</v>
      </c>
      <c r="AU3" s="30" t="s">
        <v>186</v>
      </c>
      <c r="AV3" s="30" t="s">
        <v>156</v>
      </c>
      <c r="AW3" s="29" t="s">
        <v>188</v>
      </c>
      <c r="AX3" s="28" t="s">
        <v>191</v>
      </c>
      <c r="AY3" s="37" t="s">
        <v>1</v>
      </c>
      <c r="AZ3" s="36" t="s">
        <v>2</v>
      </c>
      <c r="BA3" s="35" t="s">
        <v>8</v>
      </c>
      <c r="BB3" s="39" t="s">
        <v>194</v>
      </c>
      <c r="BC3" s="39" t="s">
        <v>154</v>
      </c>
      <c r="BD3" s="39" t="s">
        <v>171</v>
      </c>
      <c r="BE3" s="39" t="s">
        <v>171</v>
      </c>
      <c r="BF3" s="39" t="s">
        <v>171</v>
      </c>
      <c r="BG3" s="39" t="s">
        <v>200</v>
      </c>
      <c r="BH3" s="39" t="s">
        <v>200</v>
      </c>
      <c r="BI3" s="39" t="s">
        <v>165</v>
      </c>
      <c r="BJ3" s="39" t="s">
        <v>165</v>
      </c>
      <c r="BK3" s="39" t="s">
        <v>165</v>
      </c>
      <c r="BL3" s="39" t="s">
        <v>165</v>
      </c>
      <c r="BM3" s="39" t="s">
        <v>165</v>
      </c>
      <c r="BN3" s="39" t="s">
        <v>165</v>
      </c>
      <c r="BO3" s="39" t="s">
        <v>165</v>
      </c>
      <c r="BP3" s="27" t="s">
        <v>211</v>
      </c>
      <c r="BQ3" s="26" t="s">
        <v>188</v>
      </c>
      <c r="BR3" s="25" t="s">
        <v>191</v>
      </c>
      <c r="BS3" s="25" t="s">
        <v>191</v>
      </c>
      <c r="BT3" s="25" t="s">
        <v>191</v>
      </c>
    </row>
    <row r="4" spans="1:115" s="41" customFormat="1">
      <c r="A4" s="41">
        <v>1</v>
      </c>
      <c r="C4" s="41" t="s">
        <v>220</v>
      </c>
      <c r="E4" s="41">
        <v>1</v>
      </c>
      <c r="F4" s="41" t="s">
        <v>230</v>
      </c>
      <c r="G4" s="24">
        <v>20</v>
      </c>
      <c r="H4" s="24">
        <v>11</v>
      </c>
      <c r="I4" s="24">
        <v>2010</v>
      </c>
      <c r="J4" s="24">
        <v>12</v>
      </c>
      <c r="K4" s="24">
        <v>12</v>
      </c>
      <c r="L4" s="24">
        <v>2010</v>
      </c>
      <c r="M4" s="41">
        <v>13.5</v>
      </c>
      <c r="O4" s="41">
        <v>98</v>
      </c>
      <c r="P4" s="24"/>
      <c r="Q4" s="24"/>
      <c r="R4" s="24">
        <v>2010</v>
      </c>
      <c r="S4" s="24"/>
      <c r="T4" s="24"/>
      <c r="U4" s="24">
        <v>2010</v>
      </c>
      <c r="V4" s="24"/>
      <c r="W4" s="24"/>
      <c r="X4" s="24">
        <v>2010</v>
      </c>
      <c r="Y4" s="24"/>
      <c r="Z4" s="24"/>
      <c r="AA4" s="24">
        <v>2010</v>
      </c>
      <c r="AB4" s="41">
        <v>0.5</v>
      </c>
      <c r="AC4" s="41">
        <v>9</v>
      </c>
      <c r="AD4" s="41">
        <v>300</v>
      </c>
      <c r="AE4" s="41">
        <v>177.46478873239437</v>
      </c>
      <c r="AY4" s="24">
        <v>8</v>
      </c>
      <c r="AZ4" s="24">
        <v>4</v>
      </c>
      <c r="BA4" s="24">
        <v>2011</v>
      </c>
      <c r="BC4" s="41">
        <v>5.25</v>
      </c>
      <c r="BD4" s="41">
        <v>77</v>
      </c>
      <c r="BE4" s="41">
        <v>17</v>
      </c>
      <c r="BF4" s="41">
        <v>30</v>
      </c>
      <c r="BG4" s="41">
        <v>0.32</v>
      </c>
      <c r="BH4" s="41">
        <v>0.52200000000000002</v>
      </c>
      <c r="BI4" s="41">
        <v>228</v>
      </c>
      <c r="BJ4" s="41">
        <v>98</v>
      </c>
      <c r="BL4" s="41">
        <v>78</v>
      </c>
      <c r="BM4" s="41">
        <v>216</v>
      </c>
      <c r="BN4" s="41">
        <v>206</v>
      </c>
      <c r="BO4" s="41">
        <v>12</v>
      </c>
      <c r="BP4" s="41">
        <f>(BJ4/BI4)*BG4</f>
        <v>0.1375438596491228</v>
      </c>
      <c r="BQ4" s="41">
        <f>BP4*10000/BC4</f>
        <v>261.98830409356725</v>
      </c>
      <c r="BR4" s="41">
        <f>(BN4/BM4)*BH4*10000/BC4</f>
        <v>948.25396825396842</v>
      </c>
      <c r="BS4" s="41">
        <f>(BL4/BI4)*BG4*10000/BC4</f>
        <v>208.52130325814537</v>
      </c>
      <c r="BT4" s="41">
        <f>BR4+BS4</f>
        <v>1156.7752715121137</v>
      </c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</row>
    <row r="5" spans="1:115">
      <c r="A5" s="41">
        <v>1</v>
      </c>
      <c r="B5" s="41"/>
      <c r="C5" s="41" t="s">
        <v>221</v>
      </c>
      <c r="D5" s="41"/>
      <c r="E5" s="41">
        <v>2</v>
      </c>
      <c r="F5" s="41" t="s">
        <v>230</v>
      </c>
      <c r="G5" s="24">
        <v>20</v>
      </c>
      <c r="H5" s="24">
        <v>11</v>
      </c>
      <c r="I5" s="24">
        <v>2010</v>
      </c>
      <c r="J5" s="24">
        <v>12</v>
      </c>
      <c r="K5" s="24">
        <v>12</v>
      </c>
      <c r="L5" s="24">
        <v>2010</v>
      </c>
      <c r="M5" s="41">
        <v>13.5</v>
      </c>
      <c r="N5" s="41"/>
      <c r="O5" s="41">
        <v>98</v>
      </c>
      <c r="P5" s="24"/>
      <c r="Q5" s="24"/>
      <c r="R5" s="24">
        <v>2010</v>
      </c>
      <c r="S5" s="24"/>
      <c r="T5" s="24"/>
      <c r="U5" s="24">
        <v>2010</v>
      </c>
      <c r="V5" s="24"/>
      <c r="W5" s="24"/>
      <c r="X5" s="24">
        <v>2010</v>
      </c>
      <c r="Y5" s="24"/>
      <c r="Z5" s="24"/>
      <c r="AA5" s="24">
        <v>2010</v>
      </c>
      <c r="AB5" s="41">
        <v>0.5</v>
      </c>
      <c r="AC5" s="41">
        <v>11</v>
      </c>
      <c r="AD5" s="41">
        <v>560</v>
      </c>
      <c r="AE5" s="41">
        <v>438.66666666666669</v>
      </c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24">
        <v>8</v>
      </c>
      <c r="AZ5" s="24">
        <v>4</v>
      </c>
      <c r="BA5" s="24">
        <v>2011</v>
      </c>
      <c r="BB5" s="41"/>
      <c r="BC5" s="41">
        <v>5.25</v>
      </c>
      <c r="BD5" s="41">
        <v>78</v>
      </c>
      <c r="BE5" s="41">
        <v>21</v>
      </c>
      <c r="BF5" s="41">
        <v>30</v>
      </c>
      <c r="BG5" s="41">
        <v>0.28999999999999998</v>
      </c>
      <c r="BH5" s="41">
        <v>0.878</v>
      </c>
      <c r="BI5" s="41">
        <v>216</v>
      </c>
      <c r="BJ5" s="41">
        <v>90</v>
      </c>
      <c r="BK5" s="41"/>
      <c r="BL5" s="41">
        <v>82</v>
      </c>
      <c r="BM5" s="41">
        <v>310</v>
      </c>
      <c r="BN5" s="41">
        <v>294</v>
      </c>
      <c r="BO5" s="41">
        <v>14</v>
      </c>
      <c r="BP5" s="41">
        <f t="shared" ref="BP5:BP24" si="0">(BJ5/BI5)*BG5</f>
        <v>0.12083333333333333</v>
      </c>
      <c r="BQ5" s="41">
        <f t="shared" ref="BQ5:BQ24" si="1">BP5*10000/BC5</f>
        <v>230.15873015873015</v>
      </c>
      <c r="BR5" s="41">
        <f t="shared" ref="BR5:BR24" si="2">(BN5/BM5)*BH5*10000/BC5</f>
        <v>1586.0645161290322</v>
      </c>
      <c r="BS5" s="41">
        <f t="shared" ref="BS5:BS24" si="3">(BL5/BI5)*BG5*10000/BC5</f>
        <v>209.70017636684301</v>
      </c>
      <c r="BT5" s="41">
        <f t="shared" ref="BT5:BT24" si="4">BR5+BS5</f>
        <v>1795.7646924958751</v>
      </c>
    </row>
    <row r="6" spans="1:115">
      <c r="A6" s="41">
        <v>1</v>
      </c>
      <c r="B6" s="41"/>
      <c r="C6" s="41" t="s">
        <v>222</v>
      </c>
      <c r="D6" s="41"/>
      <c r="E6" s="41">
        <v>3</v>
      </c>
      <c r="F6" s="41" t="s">
        <v>230</v>
      </c>
      <c r="G6" s="24">
        <v>20</v>
      </c>
      <c r="H6" s="24">
        <v>11</v>
      </c>
      <c r="I6" s="24">
        <v>2010</v>
      </c>
      <c r="J6" s="24">
        <v>12</v>
      </c>
      <c r="K6" s="24">
        <v>12</v>
      </c>
      <c r="L6" s="24">
        <v>2010</v>
      </c>
      <c r="M6" s="41">
        <v>13.5</v>
      </c>
      <c r="N6" s="41"/>
      <c r="O6" s="41">
        <v>74</v>
      </c>
      <c r="P6" s="24"/>
      <c r="Q6" s="24"/>
      <c r="R6" s="24">
        <v>2010</v>
      </c>
      <c r="S6" s="24"/>
      <c r="T6" s="24"/>
      <c r="U6" s="24">
        <v>2010</v>
      </c>
      <c r="V6" s="24"/>
      <c r="W6" s="24"/>
      <c r="X6" s="24">
        <v>2010</v>
      </c>
      <c r="Y6" s="24"/>
      <c r="Z6" s="24"/>
      <c r="AA6" s="24">
        <v>2010</v>
      </c>
      <c r="AB6" s="41">
        <v>0.5</v>
      </c>
      <c r="AC6" s="41">
        <v>4</v>
      </c>
      <c r="AD6" s="41">
        <v>326</v>
      </c>
      <c r="AE6" s="41">
        <v>185.69620253164558</v>
      </c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24">
        <v>8</v>
      </c>
      <c r="AZ6" s="24">
        <v>4</v>
      </c>
      <c r="BA6" s="24">
        <v>2011</v>
      </c>
      <c r="BB6" s="41"/>
      <c r="BC6" s="41">
        <v>5.25</v>
      </c>
      <c r="BD6" s="41">
        <v>40</v>
      </c>
      <c r="BE6" s="41">
        <v>16</v>
      </c>
      <c r="BF6" s="41">
        <v>30</v>
      </c>
      <c r="BG6" s="41">
        <v>0.29799999999999999</v>
      </c>
      <c r="BH6" s="41">
        <v>0.51</v>
      </c>
      <c r="BI6" s="41">
        <v>260</v>
      </c>
      <c r="BJ6" s="41">
        <v>103</v>
      </c>
      <c r="BK6" s="41"/>
      <c r="BL6" s="41">
        <v>74</v>
      </c>
      <c r="BM6" s="41">
        <v>244</v>
      </c>
      <c r="BN6" s="41">
        <v>232</v>
      </c>
      <c r="BO6" s="41">
        <v>16</v>
      </c>
      <c r="BP6" s="41">
        <f t="shared" si="0"/>
        <v>0.11805384615384615</v>
      </c>
      <c r="BQ6" s="41">
        <f t="shared" si="1"/>
        <v>224.86446886446885</v>
      </c>
      <c r="BR6" s="41">
        <f t="shared" si="2"/>
        <v>923.65339578454325</v>
      </c>
      <c r="BS6" s="41">
        <f t="shared" si="3"/>
        <v>161.55311355311355</v>
      </c>
      <c r="BT6" s="41">
        <f t="shared" si="4"/>
        <v>1085.2065093376568</v>
      </c>
    </row>
    <row r="7" spans="1:115">
      <c r="A7" s="41">
        <v>1</v>
      </c>
      <c r="B7" s="41"/>
      <c r="C7" s="41" t="s">
        <v>223</v>
      </c>
      <c r="D7" s="41"/>
      <c r="E7" s="41">
        <v>4</v>
      </c>
      <c r="F7" s="41" t="s">
        <v>230</v>
      </c>
      <c r="G7" s="24">
        <v>20</v>
      </c>
      <c r="H7" s="24">
        <v>11</v>
      </c>
      <c r="I7" s="24">
        <v>2010</v>
      </c>
      <c r="J7" s="24">
        <v>12</v>
      </c>
      <c r="K7" s="24">
        <v>12</v>
      </c>
      <c r="L7" s="24">
        <v>2010</v>
      </c>
      <c r="M7" s="41">
        <v>13.5</v>
      </c>
      <c r="N7" s="41"/>
      <c r="O7" s="41">
        <v>98</v>
      </c>
      <c r="P7" s="24"/>
      <c r="Q7" s="24"/>
      <c r="R7" s="24">
        <v>2010</v>
      </c>
      <c r="S7" s="24"/>
      <c r="T7" s="24"/>
      <c r="U7" s="24">
        <v>2010</v>
      </c>
      <c r="V7" s="24"/>
      <c r="W7" s="24"/>
      <c r="X7" s="24">
        <v>2010</v>
      </c>
      <c r="Y7" s="24"/>
      <c r="Z7" s="24"/>
      <c r="AA7" s="24">
        <v>2010</v>
      </c>
      <c r="AB7" s="41">
        <v>0.5</v>
      </c>
      <c r="AC7" s="41">
        <v>4</v>
      </c>
      <c r="AD7" s="41">
        <v>792</v>
      </c>
      <c r="AE7" s="41">
        <v>267</v>
      </c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24">
        <v>8</v>
      </c>
      <c r="AZ7" s="24">
        <v>4</v>
      </c>
      <c r="BA7" s="24">
        <v>2011</v>
      </c>
      <c r="BB7" s="41"/>
      <c r="BC7" s="41">
        <v>5.25</v>
      </c>
      <c r="BD7" s="41">
        <v>58</v>
      </c>
      <c r="BE7" s="41">
        <v>28</v>
      </c>
      <c r="BF7" s="41">
        <v>30</v>
      </c>
      <c r="BG7" s="41">
        <v>0.3</v>
      </c>
      <c r="BH7" s="41">
        <v>0.51200000000000001</v>
      </c>
      <c r="BI7" s="41">
        <v>218</v>
      </c>
      <c r="BJ7" s="41">
        <v>130</v>
      </c>
      <c r="BK7" s="41"/>
      <c r="BL7" s="41">
        <v>92</v>
      </c>
      <c r="BM7" s="41">
        <v>204</v>
      </c>
      <c r="BN7" s="41">
        <v>192</v>
      </c>
      <c r="BO7" s="41">
        <v>18</v>
      </c>
      <c r="BP7" s="41">
        <f t="shared" si="0"/>
        <v>0.17889908256880732</v>
      </c>
      <c r="BQ7" s="41">
        <f t="shared" si="1"/>
        <v>340.76015727391871</v>
      </c>
      <c r="BR7" s="41">
        <f t="shared" si="2"/>
        <v>917.87114845938379</v>
      </c>
      <c r="BS7" s="41">
        <f t="shared" si="3"/>
        <v>241.15334207077328</v>
      </c>
      <c r="BT7" s="41">
        <f t="shared" si="4"/>
        <v>1159.024490530157</v>
      </c>
    </row>
    <row r="8" spans="1:115">
      <c r="A8" s="41">
        <v>1</v>
      </c>
      <c r="B8" s="41"/>
      <c r="C8" s="41" t="s">
        <v>224</v>
      </c>
      <c r="D8" s="41"/>
      <c r="E8" s="41">
        <v>5</v>
      </c>
      <c r="F8" s="41" t="s">
        <v>230</v>
      </c>
      <c r="G8" s="24">
        <v>20</v>
      </c>
      <c r="H8" s="24">
        <v>11</v>
      </c>
      <c r="I8" s="24">
        <v>2010</v>
      </c>
      <c r="J8" s="24">
        <v>12</v>
      </c>
      <c r="K8" s="24">
        <v>12</v>
      </c>
      <c r="L8" s="24">
        <v>2010</v>
      </c>
      <c r="M8" s="41">
        <v>13.5</v>
      </c>
      <c r="N8" s="41"/>
      <c r="O8" s="41">
        <v>100</v>
      </c>
      <c r="P8" s="24"/>
      <c r="Q8" s="24"/>
      <c r="R8" s="24">
        <v>2010</v>
      </c>
      <c r="S8" s="24"/>
      <c r="T8" s="24"/>
      <c r="U8" s="24">
        <v>2010</v>
      </c>
      <c r="V8" s="24"/>
      <c r="W8" s="24"/>
      <c r="X8" s="24">
        <v>2010</v>
      </c>
      <c r="Y8" s="24"/>
      <c r="Z8" s="24"/>
      <c r="AA8" s="24">
        <v>2010</v>
      </c>
      <c r="AB8" s="41">
        <v>0.5</v>
      </c>
      <c r="AC8" s="41">
        <v>8</v>
      </c>
      <c r="AD8" s="41">
        <v>418</v>
      </c>
      <c r="AE8" s="41">
        <v>209</v>
      </c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24">
        <v>8</v>
      </c>
      <c r="AZ8" s="24">
        <v>4</v>
      </c>
      <c r="BA8" s="24">
        <v>2011</v>
      </c>
      <c r="BB8" s="41"/>
      <c r="BC8" s="41">
        <v>5.25</v>
      </c>
      <c r="BD8" s="41">
        <v>56</v>
      </c>
      <c r="BE8" s="41">
        <v>18</v>
      </c>
      <c r="BF8" s="41">
        <v>30</v>
      </c>
      <c r="BG8" s="41">
        <v>0.18</v>
      </c>
      <c r="BH8" s="41">
        <v>0.27200000000000002</v>
      </c>
      <c r="BI8" s="41">
        <v>144</v>
      </c>
      <c r="BJ8" s="41">
        <v>76</v>
      </c>
      <c r="BK8" s="41"/>
      <c r="BL8" s="41">
        <v>68</v>
      </c>
      <c r="BM8" s="41">
        <v>168</v>
      </c>
      <c r="BN8" s="41">
        <v>158</v>
      </c>
      <c r="BO8" s="41">
        <v>16</v>
      </c>
      <c r="BP8" s="41">
        <f t="shared" si="0"/>
        <v>9.5000000000000001E-2</v>
      </c>
      <c r="BQ8" s="41">
        <f t="shared" si="1"/>
        <v>180.95238095238096</v>
      </c>
      <c r="BR8" s="41">
        <f t="shared" si="2"/>
        <v>487.2562358276644</v>
      </c>
      <c r="BS8" s="41">
        <f t="shared" si="3"/>
        <v>161.90476190476187</v>
      </c>
      <c r="BT8" s="41">
        <f t="shared" si="4"/>
        <v>649.16099773242627</v>
      </c>
    </row>
    <row r="9" spans="1:115">
      <c r="A9" s="41">
        <v>1</v>
      </c>
      <c r="B9" s="41"/>
      <c r="C9" s="41" t="s">
        <v>227</v>
      </c>
      <c r="D9" s="41"/>
      <c r="E9" s="41">
        <v>6</v>
      </c>
      <c r="F9" s="41" t="s">
        <v>230</v>
      </c>
      <c r="G9" s="24">
        <v>20</v>
      </c>
      <c r="H9" s="24">
        <v>11</v>
      </c>
      <c r="I9" s="24">
        <v>2010</v>
      </c>
      <c r="J9" s="24">
        <v>12</v>
      </c>
      <c r="K9" s="24">
        <v>12</v>
      </c>
      <c r="L9" s="24">
        <v>2010</v>
      </c>
      <c r="M9" s="41">
        <v>13.5</v>
      </c>
      <c r="N9" s="41"/>
      <c r="O9" s="41">
        <v>70</v>
      </c>
      <c r="P9" s="24"/>
      <c r="Q9" s="24"/>
      <c r="R9" s="24">
        <v>2010</v>
      </c>
      <c r="S9" s="24"/>
      <c r="T9" s="24"/>
      <c r="U9" s="24">
        <v>2010</v>
      </c>
      <c r="V9" s="24"/>
      <c r="W9" s="24"/>
      <c r="X9" s="24">
        <v>2010</v>
      </c>
      <c r="Y9" s="24"/>
      <c r="Z9" s="24"/>
      <c r="AA9" s="24">
        <v>2010</v>
      </c>
      <c r="AB9" s="41">
        <v>0.5</v>
      </c>
      <c r="AC9" s="41">
        <v>6</v>
      </c>
      <c r="AD9" s="41">
        <v>466</v>
      </c>
      <c r="AE9" s="41">
        <v>315.04225352112678</v>
      </c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24">
        <v>8</v>
      </c>
      <c r="AZ9" s="24">
        <v>4</v>
      </c>
      <c r="BA9" s="24">
        <v>2011</v>
      </c>
      <c r="BB9" s="41"/>
      <c r="BC9" s="41">
        <v>5.25</v>
      </c>
      <c r="BD9" s="41">
        <v>25</v>
      </c>
      <c r="BE9" s="41">
        <v>28</v>
      </c>
      <c r="BF9" s="41">
        <v>30</v>
      </c>
      <c r="BG9" s="41">
        <v>0.17399999999999999</v>
      </c>
      <c r="BH9" s="41">
        <v>0.246</v>
      </c>
      <c r="BI9" s="41">
        <v>138</v>
      </c>
      <c r="BJ9" s="41">
        <v>60</v>
      </c>
      <c r="BK9" s="41"/>
      <c r="BL9" s="41">
        <v>44</v>
      </c>
      <c r="BM9" s="41">
        <v>168</v>
      </c>
      <c r="BN9" s="41">
        <v>156</v>
      </c>
      <c r="BO9" s="41">
        <v>16</v>
      </c>
      <c r="BP9" s="41">
        <f t="shared" si="0"/>
        <v>7.5652173913043477E-2</v>
      </c>
      <c r="BQ9" s="41">
        <f t="shared" si="1"/>
        <v>144.09937888198758</v>
      </c>
      <c r="BR9" s="41">
        <f t="shared" si="2"/>
        <v>435.10204081632651</v>
      </c>
      <c r="BS9" s="41">
        <f t="shared" si="3"/>
        <v>105.67287784679085</v>
      </c>
      <c r="BT9" s="41">
        <f t="shared" si="4"/>
        <v>540.77491866311732</v>
      </c>
    </row>
    <row r="10" spans="1:115">
      <c r="A10" s="41">
        <v>1</v>
      </c>
      <c r="B10" s="41"/>
      <c r="C10" s="41" t="s">
        <v>225</v>
      </c>
      <c r="D10" s="41"/>
      <c r="E10" s="41">
        <v>7</v>
      </c>
      <c r="F10" s="41" t="s">
        <v>230</v>
      </c>
      <c r="G10" s="24">
        <v>20</v>
      </c>
      <c r="H10" s="24">
        <v>11</v>
      </c>
      <c r="I10" s="24">
        <v>2010</v>
      </c>
      <c r="J10" s="24">
        <v>12</v>
      </c>
      <c r="K10" s="24">
        <v>12</v>
      </c>
      <c r="L10" s="24">
        <v>2010</v>
      </c>
      <c r="M10" s="41">
        <v>13.5</v>
      </c>
      <c r="N10" s="41"/>
      <c r="O10" s="41"/>
      <c r="P10" s="24"/>
      <c r="Q10" s="24"/>
      <c r="R10" s="24">
        <v>2010</v>
      </c>
      <c r="S10" s="24"/>
      <c r="T10" s="24"/>
      <c r="U10" s="24">
        <v>2010</v>
      </c>
      <c r="V10" s="24"/>
      <c r="W10" s="24"/>
      <c r="X10" s="24">
        <v>2010</v>
      </c>
      <c r="Y10" s="24"/>
      <c r="Z10" s="24"/>
      <c r="AA10" s="24">
        <v>2010</v>
      </c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24">
        <v>8</v>
      </c>
      <c r="AZ10" s="24">
        <v>4</v>
      </c>
      <c r="BA10" s="24">
        <v>2011</v>
      </c>
      <c r="BB10" s="41"/>
      <c r="BC10" s="41">
        <v>5.25</v>
      </c>
      <c r="BD10" s="41"/>
      <c r="BE10" s="41"/>
      <c r="BF10" s="41"/>
      <c r="BG10" s="41">
        <v>0</v>
      </c>
      <c r="BH10" s="41">
        <v>0</v>
      </c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</row>
    <row r="11" spans="1:115">
      <c r="A11" s="41">
        <v>2</v>
      </c>
      <c r="B11" s="41"/>
      <c r="C11" s="41" t="s">
        <v>226</v>
      </c>
      <c r="D11" s="41"/>
      <c r="E11" s="41">
        <v>8</v>
      </c>
      <c r="F11" s="41" t="s">
        <v>230</v>
      </c>
      <c r="G11" s="24">
        <v>20</v>
      </c>
      <c r="H11" s="24">
        <v>11</v>
      </c>
      <c r="I11" s="24">
        <v>2010</v>
      </c>
      <c r="J11" s="24">
        <v>12</v>
      </c>
      <c r="K11" s="24">
        <v>12</v>
      </c>
      <c r="L11" s="24">
        <v>2010</v>
      </c>
      <c r="M11" s="41">
        <v>13.5</v>
      </c>
      <c r="N11" s="41"/>
      <c r="O11" s="41">
        <v>78</v>
      </c>
      <c r="P11" s="24"/>
      <c r="Q11" s="24"/>
      <c r="R11" s="24">
        <v>2010</v>
      </c>
      <c r="S11" s="24"/>
      <c r="T11" s="24"/>
      <c r="U11" s="24">
        <v>2010</v>
      </c>
      <c r="V11" s="24"/>
      <c r="W11" s="24"/>
      <c r="X11" s="24">
        <v>2010</v>
      </c>
      <c r="Y11" s="24"/>
      <c r="Z11" s="24"/>
      <c r="AA11" s="24">
        <v>2010</v>
      </c>
      <c r="AB11" s="41">
        <v>0.5</v>
      </c>
      <c r="AC11" s="41">
        <v>7</v>
      </c>
      <c r="AD11" s="41">
        <v>272</v>
      </c>
      <c r="AE11" s="41">
        <v>73.666666666666657</v>
      </c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24">
        <v>8</v>
      </c>
      <c r="AZ11" s="24">
        <v>4</v>
      </c>
      <c r="BA11" s="24">
        <v>2011</v>
      </c>
      <c r="BB11" s="41"/>
      <c r="BC11" s="41">
        <v>5.25</v>
      </c>
      <c r="BD11" s="41">
        <v>89</v>
      </c>
      <c r="BE11" s="41">
        <v>16</v>
      </c>
      <c r="BF11" s="41">
        <v>30</v>
      </c>
      <c r="BG11" s="41">
        <v>0.32</v>
      </c>
      <c r="BH11" s="41">
        <v>0.92</v>
      </c>
      <c r="BI11" s="41">
        <v>232</v>
      </c>
      <c r="BJ11" s="41">
        <v>108</v>
      </c>
      <c r="BK11" s="41"/>
      <c r="BL11" s="41">
        <v>86</v>
      </c>
      <c r="BM11" s="41">
        <v>254</v>
      </c>
      <c r="BN11" s="41">
        <v>240</v>
      </c>
      <c r="BO11" s="41">
        <v>16</v>
      </c>
      <c r="BP11" s="41">
        <f t="shared" si="0"/>
        <v>0.1489655172413793</v>
      </c>
      <c r="BQ11" s="41">
        <f t="shared" si="1"/>
        <v>283.74384236453199</v>
      </c>
      <c r="BR11" s="41">
        <f t="shared" si="2"/>
        <v>1655.7930258717661</v>
      </c>
      <c r="BS11" s="41">
        <f t="shared" si="3"/>
        <v>225.944170771757</v>
      </c>
      <c r="BT11" s="41">
        <f t="shared" si="4"/>
        <v>1881.737196643523</v>
      </c>
    </row>
    <row r="12" spans="1:115">
      <c r="A12" s="41">
        <v>2</v>
      </c>
      <c r="B12" s="41"/>
      <c r="C12" s="41" t="s">
        <v>221</v>
      </c>
      <c r="D12" s="41"/>
      <c r="E12" s="41">
        <v>9</v>
      </c>
      <c r="F12" s="41" t="s">
        <v>230</v>
      </c>
      <c r="G12" s="24">
        <v>20</v>
      </c>
      <c r="H12" s="24">
        <v>11</v>
      </c>
      <c r="I12" s="24">
        <v>2010</v>
      </c>
      <c r="J12" s="24">
        <v>12</v>
      </c>
      <c r="K12" s="24">
        <v>12</v>
      </c>
      <c r="L12" s="24">
        <v>2010</v>
      </c>
      <c r="M12" s="41">
        <v>13.5</v>
      </c>
      <c r="N12" s="41"/>
      <c r="O12" s="41">
        <v>100</v>
      </c>
      <c r="P12" s="24"/>
      <c r="Q12" s="24"/>
      <c r="R12" s="24">
        <v>2010</v>
      </c>
      <c r="S12" s="24"/>
      <c r="T12" s="24"/>
      <c r="U12" s="24">
        <v>2010</v>
      </c>
      <c r="V12" s="24"/>
      <c r="W12" s="24"/>
      <c r="X12" s="24">
        <v>2010</v>
      </c>
      <c r="Y12" s="24"/>
      <c r="Z12" s="24"/>
      <c r="AA12" s="24">
        <v>2010</v>
      </c>
      <c r="AB12" s="41">
        <v>0.5</v>
      </c>
      <c r="AC12" s="41">
        <v>8</v>
      </c>
      <c r="AD12" s="41">
        <v>228</v>
      </c>
      <c r="AE12" s="41">
        <v>62.428571428571438</v>
      </c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24">
        <v>8</v>
      </c>
      <c r="AZ12" s="24">
        <v>4</v>
      </c>
      <c r="BA12" s="24">
        <v>2011</v>
      </c>
      <c r="BB12" s="41"/>
      <c r="BC12" s="41">
        <v>5.25</v>
      </c>
      <c r="BD12" s="41">
        <v>43</v>
      </c>
      <c r="BE12" s="41">
        <v>18</v>
      </c>
      <c r="BF12" s="41">
        <v>30</v>
      </c>
      <c r="BG12" s="41">
        <v>0.41399999999999998</v>
      </c>
      <c r="BH12" s="41">
        <v>0.64800000000000002</v>
      </c>
      <c r="BI12" s="41">
        <v>332</v>
      </c>
      <c r="BJ12" s="41">
        <v>166</v>
      </c>
      <c r="BK12" s="41"/>
      <c r="BL12" s="41">
        <v>126</v>
      </c>
      <c r="BM12" s="41">
        <v>214</v>
      </c>
      <c r="BN12" s="41">
        <v>206</v>
      </c>
      <c r="BO12" s="41">
        <v>16</v>
      </c>
      <c r="BP12" s="41">
        <f t="shared" si="0"/>
        <v>0.20699999999999999</v>
      </c>
      <c r="BQ12" s="41">
        <f t="shared" si="1"/>
        <v>394.28571428571428</v>
      </c>
      <c r="BR12" s="41">
        <f t="shared" si="2"/>
        <v>1188.1441922563417</v>
      </c>
      <c r="BS12" s="41">
        <f t="shared" si="3"/>
        <v>299.2771084337349</v>
      </c>
      <c r="BT12" s="41">
        <f t="shared" si="4"/>
        <v>1487.4213006900766</v>
      </c>
    </row>
    <row r="13" spans="1:115">
      <c r="A13" s="41">
        <v>2</v>
      </c>
      <c r="B13" s="41"/>
      <c r="C13" s="41" t="s">
        <v>225</v>
      </c>
      <c r="D13" s="41"/>
      <c r="E13" s="41">
        <v>10</v>
      </c>
      <c r="F13" s="41" t="s">
        <v>230</v>
      </c>
      <c r="G13" s="24">
        <v>20</v>
      </c>
      <c r="H13" s="24">
        <v>11</v>
      </c>
      <c r="I13" s="24">
        <v>2010</v>
      </c>
      <c r="J13" s="24">
        <v>12</v>
      </c>
      <c r="K13" s="24">
        <v>12</v>
      </c>
      <c r="L13" s="24">
        <v>2010</v>
      </c>
      <c r="M13" s="41">
        <v>13.5</v>
      </c>
      <c r="N13" s="41"/>
      <c r="O13" s="41"/>
      <c r="P13" s="24"/>
      <c r="Q13" s="24"/>
      <c r="R13" s="24">
        <v>2010</v>
      </c>
      <c r="S13" s="24"/>
      <c r="T13" s="24"/>
      <c r="U13" s="24">
        <v>2010</v>
      </c>
      <c r="V13" s="24"/>
      <c r="W13" s="24"/>
      <c r="X13" s="24">
        <v>2010</v>
      </c>
      <c r="Y13" s="24"/>
      <c r="Z13" s="24"/>
      <c r="AA13" s="24">
        <v>2010</v>
      </c>
      <c r="AB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24">
        <v>8</v>
      </c>
      <c r="AZ13" s="24">
        <v>4</v>
      </c>
      <c r="BA13" s="24">
        <v>2011</v>
      </c>
      <c r="BB13" s="41"/>
      <c r="BC13" s="41">
        <v>5.25</v>
      </c>
      <c r="BD13" s="41"/>
      <c r="BE13" s="41"/>
      <c r="BF13" s="41"/>
      <c r="BG13" s="41">
        <v>0</v>
      </c>
      <c r="BH13" s="41">
        <v>0</v>
      </c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</row>
    <row r="14" spans="1:115">
      <c r="A14" s="41">
        <v>2</v>
      </c>
      <c r="B14" s="41"/>
      <c r="C14" s="41" t="s">
        <v>227</v>
      </c>
      <c r="D14" s="41"/>
      <c r="E14" s="41">
        <v>11</v>
      </c>
      <c r="F14" s="41" t="s">
        <v>230</v>
      </c>
      <c r="G14" s="24">
        <v>20</v>
      </c>
      <c r="H14" s="24">
        <v>11</v>
      </c>
      <c r="I14" s="24">
        <v>2010</v>
      </c>
      <c r="J14" s="24">
        <v>12</v>
      </c>
      <c r="K14" s="24">
        <v>12</v>
      </c>
      <c r="L14" s="24">
        <v>2010</v>
      </c>
      <c r="M14" s="41">
        <v>13.5</v>
      </c>
      <c r="N14" s="41"/>
      <c r="O14" s="41">
        <v>82</v>
      </c>
      <c r="P14" s="24"/>
      <c r="Q14" s="24"/>
      <c r="R14" s="24">
        <v>2010</v>
      </c>
      <c r="S14" s="24"/>
      <c r="T14" s="24"/>
      <c r="U14" s="24">
        <v>2010</v>
      </c>
      <c r="V14" s="24"/>
      <c r="W14" s="24"/>
      <c r="X14" s="24">
        <v>2010</v>
      </c>
      <c r="Y14" s="24"/>
      <c r="Z14" s="24"/>
      <c r="AA14" s="24">
        <v>2010</v>
      </c>
      <c r="AB14" s="41">
        <v>0.5</v>
      </c>
      <c r="AC14" s="41">
        <v>8</v>
      </c>
      <c r="AD14" s="41">
        <v>626</v>
      </c>
      <c r="AE14" s="41">
        <v>159.82978723404253</v>
      </c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24">
        <v>8</v>
      </c>
      <c r="AZ14" s="24">
        <v>4</v>
      </c>
      <c r="BA14" s="24">
        <v>2011</v>
      </c>
      <c r="BB14" s="41"/>
      <c r="BC14" s="41">
        <v>5.25</v>
      </c>
      <c r="BD14" s="41">
        <v>42</v>
      </c>
      <c r="BE14" s="41">
        <v>20</v>
      </c>
      <c r="BF14" s="41">
        <v>30</v>
      </c>
      <c r="BG14" s="41">
        <v>0.188</v>
      </c>
      <c r="BH14" s="41">
        <v>0.54</v>
      </c>
      <c r="BI14" s="41">
        <v>168</v>
      </c>
      <c r="BJ14" s="41">
        <v>78</v>
      </c>
      <c r="BK14" s="41"/>
      <c r="BL14" s="41">
        <v>58</v>
      </c>
      <c r="BM14" s="41">
        <v>200</v>
      </c>
      <c r="BN14" s="41">
        <v>184</v>
      </c>
      <c r="BO14" s="41">
        <v>18</v>
      </c>
      <c r="BP14" s="41">
        <f t="shared" si="0"/>
        <v>8.7285714285714286E-2</v>
      </c>
      <c r="BQ14" s="41">
        <f t="shared" si="1"/>
        <v>166.25850340136054</v>
      </c>
      <c r="BR14" s="41">
        <f t="shared" si="2"/>
        <v>946.28571428571445</v>
      </c>
      <c r="BS14" s="41">
        <f t="shared" si="3"/>
        <v>123.62811791383221</v>
      </c>
      <c r="BT14" s="41">
        <f t="shared" si="4"/>
        <v>1069.9138321995467</v>
      </c>
    </row>
    <row r="15" spans="1:115">
      <c r="A15" s="41">
        <v>2</v>
      </c>
      <c r="B15" s="41"/>
      <c r="C15" s="41" t="s">
        <v>223</v>
      </c>
      <c r="D15" s="41"/>
      <c r="E15" s="41">
        <v>12</v>
      </c>
      <c r="F15" s="41" t="s">
        <v>230</v>
      </c>
      <c r="G15" s="24">
        <v>20</v>
      </c>
      <c r="H15" s="24">
        <v>11</v>
      </c>
      <c r="I15" s="24">
        <v>2010</v>
      </c>
      <c r="J15" s="24">
        <v>12</v>
      </c>
      <c r="K15" s="24">
        <v>12</v>
      </c>
      <c r="L15" s="24">
        <v>2010</v>
      </c>
      <c r="M15" s="41">
        <v>13.5</v>
      </c>
      <c r="N15" s="41"/>
      <c r="O15" s="41">
        <v>100</v>
      </c>
      <c r="P15" s="24"/>
      <c r="Q15" s="24"/>
      <c r="R15" s="24">
        <v>2010</v>
      </c>
      <c r="S15" s="24"/>
      <c r="T15" s="24"/>
      <c r="U15" s="24">
        <v>2010</v>
      </c>
      <c r="V15" s="24"/>
      <c r="W15" s="24"/>
      <c r="X15" s="24">
        <v>2010</v>
      </c>
      <c r="Y15" s="24"/>
      <c r="Z15" s="24"/>
      <c r="AA15" s="24">
        <v>2010</v>
      </c>
      <c r="AB15" s="41">
        <v>0.5</v>
      </c>
      <c r="AC15" s="41">
        <v>9</v>
      </c>
      <c r="AD15" s="41">
        <v>812</v>
      </c>
      <c r="AE15" s="41">
        <v>213.04950495049505</v>
      </c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24">
        <v>8</v>
      </c>
      <c r="AZ15" s="24">
        <v>4</v>
      </c>
      <c r="BA15" s="24">
        <v>2011</v>
      </c>
      <c r="BB15" s="41"/>
      <c r="BC15" s="41">
        <v>5.25</v>
      </c>
      <c r="BD15" s="41">
        <v>76</v>
      </c>
      <c r="BE15" s="41">
        <v>10</v>
      </c>
      <c r="BF15" s="41">
        <v>30</v>
      </c>
      <c r="BG15" s="41">
        <v>0.158</v>
      </c>
      <c r="BH15" s="41">
        <v>0.50600000000000001</v>
      </c>
      <c r="BI15" s="41">
        <v>132</v>
      </c>
      <c r="BJ15" s="41">
        <v>56</v>
      </c>
      <c r="BK15" s="41"/>
      <c r="BL15" s="41">
        <v>2</v>
      </c>
      <c r="BM15" s="41">
        <v>220</v>
      </c>
      <c r="BN15" s="41">
        <v>206</v>
      </c>
      <c r="BO15" s="41">
        <v>14</v>
      </c>
      <c r="BP15" s="41">
        <f t="shared" si="0"/>
        <v>6.7030303030303037E-2</v>
      </c>
      <c r="BQ15" s="41">
        <f t="shared" si="1"/>
        <v>127.6767676767677</v>
      </c>
      <c r="BR15" s="41">
        <f t="shared" si="2"/>
        <v>902.47619047619048</v>
      </c>
      <c r="BS15" s="41">
        <f t="shared" si="3"/>
        <v>4.5598845598845603</v>
      </c>
      <c r="BT15" s="41">
        <f t="shared" si="4"/>
        <v>907.03607503607509</v>
      </c>
    </row>
    <row r="16" spans="1:115">
      <c r="A16" s="41">
        <v>2</v>
      </c>
      <c r="B16" s="41"/>
      <c r="C16" s="41" t="s">
        <v>224</v>
      </c>
      <c r="D16" s="41"/>
      <c r="E16" s="41">
        <v>13</v>
      </c>
      <c r="F16" s="41" t="s">
        <v>230</v>
      </c>
      <c r="G16" s="24">
        <v>20</v>
      </c>
      <c r="H16" s="24">
        <v>11</v>
      </c>
      <c r="I16" s="24">
        <v>2010</v>
      </c>
      <c r="J16" s="24">
        <v>12</v>
      </c>
      <c r="K16" s="24">
        <v>12</v>
      </c>
      <c r="L16" s="24">
        <v>2010</v>
      </c>
      <c r="M16" s="41">
        <v>13.5</v>
      </c>
      <c r="N16" s="41"/>
      <c r="O16" s="41">
        <v>100</v>
      </c>
      <c r="P16" s="24"/>
      <c r="Q16" s="24"/>
      <c r="R16" s="24">
        <v>2010</v>
      </c>
      <c r="S16" s="24"/>
      <c r="T16" s="24"/>
      <c r="U16" s="24">
        <v>2010</v>
      </c>
      <c r="V16" s="24"/>
      <c r="W16" s="24"/>
      <c r="X16" s="24">
        <v>2010</v>
      </c>
      <c r="Y16" s="24"/>
      <c r="Z16" s="24"/>
      <c r="AA16" s="24">
        <v>2010</v>
      </c>
      <c r="AB16" s="41">
        <v>0.5</v>
      </c>
      <c r="AC16" s="41">
        <v>5</v>
      </c>
      <c r="AD16" s="41">
        <v>202</v>
      </c>
      <c r="AE16" s="41">
        <v>51.574468085106382</v>
      </c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24">
        <v>8</v>
      </c>
      <c r="AZ16" s="24">
        <v>4</v>
      </c>
      <c r="BA16" s="24">
        <v>2011</v>
      </c>
      <c r="BB16" s="41"/>
      <c r="BC16" s="41">
        <v>5.25</v>
      </c>
      <c r="BD16" s="41">
        <v>31</v>
      </c>
      <c r="BE16" s="41">
        <v>12</v>
      </c>
      <c r="BF16" s="41">
        <v>30</v>
      </c>
      <c r="BG16" s="41">
        <v>7.8E-2</v>
      </c>
      <c r="BH16" s="41">
        <v>0.13800000000000001</v>
      </c>
      <c r="BI16" s="41">
        <v>56</v>
      </c>
      <c r="BJ16" s="41">
        <v>30</v>
      </c>
      <c r="BK16" s="41"/>
      <c r="BL16" s="41">
        <v>18</v>
      </c>
      <c r="BM16" s="41">
        <v>128</v>
      </c>
      <c r="BN16" s="41">
        <v>120</v>
      </c>
      <c r="BO16" s="41">
        <v>20</v>
      </c>
      <c r="BP16" s="41">
        <f t="shared" si="0"/>
        <v>4.1785714285714287E-2</v>
      </c>
      <c r="BQ16" s="41">
        <f t="shared" si="1"/>
        <v>79.591836734693885</v>
      </c>
      <c r="BR16" s="41">
        <f t="shared" si="2"/>
        <v>246.42857142857147</v>
      </c>
      <c r="BS16" s="41">
        <f t="shared" si="3"/>
        <v>47.755102040816332</v>
      </c>
      <c r="BT16" s="41">
        <f t="shared" si="4"/>
        <v>294.18367346938783</v>
      </c>
    </row>
    <row r="17" spans="1:72">
      <c r="A17" s="41">
        <v>2</v>
      </c>
      <c r="B17" s="41"/>
      <c r="C17" s="41" t="s">
        <v>220</v>
      </c>
      <c r="D17" s="41"/>
      <c r="E17" s="41">
        <v>14</v>
      </c>
      <c r="F17" s="41" t="s">
        <v>230</v>
      </c>
      <c r="G17" s="24">
        <v>20</v>
      </c>
      <c r="H17" s="24">
        <v>11</v>
      </c>
      <c r="I17" s="24">
        <v>2010</v>
      </c>
      <c r="J17" s="24">
        <v>12</v>
      </c>
      <c r="K17" s="24">
        <v>12</v>
      </c>
      <c r="L17" s="24">
        <v>2010</v>
      </c>
      <c r="M17" s="41">
        <v>13.5</v>
      </c>
      <c r="N17" s="41"/>
      <c r="O17" s="41">
        <v>100</v>
      </c>
      <c r="P17" s="24"/>
      <c r="Q17" s="24"/>
      <c r="R17" s="24">
        <v>2010</v>
      </c>
      <c r="S17" s="24"/>
      <c r="T17" s="24"/>
      <c r="U17" s="24">
        <v>2010</v>
      </c>
      <c r="V17" s="24"/>
      <c r="W17" s="24"/>
      <c r="X17" s="24">
        <v>2010</v>
      </c>
      <c r="Y17" s="24"/>
      <c r="Z17" s="24"/>
      <c r="AA17" s="24">
        <v>2010</v>
      </c>
      <c r="AB17" s="41">
        <v>0.5</v>
      </c>
      <c r="AC17" s="41">
        <v>14</v>
      </c>
      <c r="AD17" s="41">
        <v>760</v>
      </c>
      <c r="AE17" s="41">
        <v>274.09836065573774</v>
      </c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24">
        <v>8</v>
      </c>
      <c r="AZ17" s="24">
        <v>4</v>
      </c>
      <c r="BA17" s="24">
        <v>2011</v>
      </c>
      <c r="BB17" s="41"/>
      <c r="BC17" s="41">
        <v>5.25</v>
      </c>
      <c r="BD17" s="41">
        <v>37</v>
      </c>
      <c r="BE17" s="41">
        <v>10</v>
      </c>
      <c r="BF17" s="41">
        <v>30</v>
      </c>
      <c r="BG17" s="41">
        <v>0.13800000000000001</v>
      </c>
      <c r="BH17" s="41">
        <v>0.29199999999999998</v>
      </c>
      <c r="BI17" s="41">
        <v>106</v>
      </c>
      <c r="BJ17" s="41">
        <v>50</v>
      </c>
      <c r="BK17" s="41"/>
      <c r="BL17" s="41">
        <v>42</v>
      </c>
      <c r="BM17" s="41">
        <v>148</v>
      </c>
      <c r="BN17" s="41">
        <v>140</v>
      </c>
      <c r="BO17" s="41">
        <v>18</v>
      </c>
      <c r="BP17" s="41">
        <f t="shared" si="0"/>
        <v>6.5094339622641509E-2</v>
      </c>
      <c r="BQ17" s="41">
        <f t="shared" si="1"/>
        <v>123.98921832884096</v>
      </c>
      <c r="BR17" s="41">
        <f t="shared" si="2"/>
        <v>526.126126126126</v>
      </c>
      <c r="BS17" s="41">
        <f t="shared" si="3"/>
        <v>104.15094339622642</v>
      </c>
      <c r="BT17" s="41">
        <f t="shared" si="4"/>
        <v>630.27706952235246</v>
      </c>
    </row>
    <row r="18" spans="1:72">
      <c r="A18" s="41">
        <v>3</v>
      </c>
      <c r="B18" s="41"/>
      <c r="C18" s="41" t="s">
        <v>224</v>
      </c>
      <c r="D18" s="41"/>
      <c r="E18" s="41">
        <v>15</v>
      </c>
      <c r="F18" s="41" t="s">
        <v>230</v>
      </c>
      <c r="G18" s="24">
        <v>20</v>
      </c>
      <c r="H18" s="24">
        <v>11</v>
      </c>
      <c r="I18" s="24">
        <v>2010</v>
      </c>
      <c r="J18" s="24">
        <v>12</v>
      </c>
      <c r="K18" s="24">
        <v>12</v>
      </c>
      <c r="L18" s="24">
        <v>2010</v>
      </c>
      <c r="M18" s="41">
        <v>13.5</v>
      </c>
      <c r="N18" s="41"/>
      <c r="O18" s="41">
        <v>100</v>
      </c>
      <c r="P18" s="24"/>
      <c r="Q18" s="24"/>
      <c r="R18" s="24">
        <v>2010</v>
      </c>
      <c r="S18" s="24"/>
      <c r="T18" s="24"/>
      <c r="U18" s="24">
        <v>2010</v>
      </c>
      <c r="V18" s="24"/>
      <c r="W18" s="24"/>
      <c r="X18" s="24">
        <v>2010</v>
      </c>
      <c r="Y18" s="24"/>
      <c r="Z18" s="24"/>
      <c r="AA18" s="24">
        <v>2010</v>
      </c>
      <c r="AB18" s="41">
        <v>0.5</v>
      </c>
      <c r="AC18" s="41">
        <v>10</v>
      </c>
      <c r="AD18" s="41">
        <v>590</v>
      </c>
      <c r="AE18" s="41">
        <v>160.61111111111109</v>
      </c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24">
        <v>8</v>
      </c>
      <c r="AZ18" s="24">
        <v>4</v>
      </c>
      <c r="BA18" s="24">
        <v>2011</v>
      </c>
      <c r="BB18" s="41"/>
      <c r="BC18" s="41">
        <v>5.25</v>
      </c>
      <c r="BD18" s="41">
        <v>101</v>
      </c>
      <c r="BE18" s="41">
        <v>11</v>
      </c>
      <c r="BF18" s="41">
        <v>30</v>
      </c>
      <c r="BG18" s="41">
        <v>0.14599999999999999</v>
      </c>
      <c r="BH18" s="41">
        <v>0.27</v>
      </c>
      <c r="BI18" s="41">
        <v>118</v>
      </c>
      <c r="BJ18" s="41">
        <v>58</v>
      </c>
      <c r="BK18" s="41"/>
      <c r="BL18" s="41">
        <v>48</v>
      </c>
      <c r="BM18" s="41">
        <v>138</v>
      </c>
      <c r="BN18" s="41">
        <v>132</v>
      </c>
      <c r="BO18" s="41">
        <v>18</v>
      </c>
      <c r="BP18" s="41">
        <f t="shared" si="0"/>
        <v>7.1762711864406775E-2</v>
      </c>
      <c r="BQ18" s="41">
        <f t="shared" si="1"/>
        <v>136.6908797417272</v>
      </c>
      <c r="BR18" s="41">
        <f t="shared" si="2"/>
        <v>491.92546583850941</v>
      </c>
      <c r="BS18" s="41">
        <f t="shared" si="3"/>
        <v>113.12348668280872</v>
      </c>
      <c r="BT18" s="41">
        <f t="shared" si="4"/>
        <v>605.04895252131814</v>
      </c>
    </row>
    <row r="19" spans="1:72">
      <c r="A19" s="41">
        <v>3</v>
      </c>
      <c r="B19" s="41"/>
      <c r="C19" s="41" t="s">
        <v>225</v>
      </c>
      <c r="D19" s="41"/>
      <c r="E19" s="41">
        <v>16</v>
      </c>
      <c r="F19" s="41" t="s">
        <v>230</v>
      </c>
      <c r="G19" s="24">
        <v>20</v>
      </c>
      <c r="H19" s="24">
        <v>11</v>
      </c>
      <c r="I19" s="24">
        <v>2010</v>
      </c>
      <c r="J19" s="24">
        <v>12</v>
      </c>
      <c r="K19" s="24">
        <v>12</v>
      </c>
      <c r="L19" s="24">
        <v>2010</v>
      </c>
      <c r="M19" s="41">
        <v>13.5</v>
      </c>
      <c r="N19" s="41"/>
      <c r="O19" s="41"/>
      <c r="P19" s="24"/>
      <c r="Q19" s="24"/>
      <c r="R19" s="24">
        <v>2010</v>
      </c>
      <c r="S19" s="24"/>
      <c r="T19" s="24"/>
      <c r="U19" s="24">
        <v>2010</v>
      </c>
      <c r="V19" s="24"/>
      <c r="W19" s="24"/>
      <c r="X19" s="24">
        <v>2010</v>
      </c>
      <c r="Y19" s="24"/>
      <c r="Z19" s="24"/>
      <c r="AA19" s="24">
        <v>2010</v>
      </c>
      <c r="AB19" s="41">
        <v>0.5</v>
      </c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24">
        <v>8</v>
      </c>
      <c r="AZ19" s="24">
        <v>4</v>
      </c>
      <c r="BA19" s="24">
        <v>2011</v>
      </c>
      <c r="BB19" s="41"/>
      <c r="BC19" s="41">
        <v>5.25</v>
      </c>
      <c r="BD19" s="41"/>
      <c r="BE19" s="41"/>
      <c r="BF19" s="41"/>
      <c r="BG19" s="41">
        <v>0</v>
      </c>
      <c r="BH19" s="41">
        <v>0</v>
      </c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</row>
    <row r="20" spans="1:72">
      <c r="A20" s="41">
        <v>3</v>
      </c>
      <c r="B20" s="41"/>
      <c r="C20" s="72" t="s">
        <v>221</v>
      </c>
      <c r="D20" s="41"/>
      <c r="E20" s="41">
        <v>17</v>
      </c>
      <c r="F20" s="41" t="s">
        <v>230</v>
      </c>
      <c r="G20" s="24">
        <v>20</v>
      </c>
      <c r="H20" s="24">
        <v>11</v>
      </c>
      <c r="I20" s="24">
        <v>2010</v>
      </c>
      <c r="J20" s="24">
        <v>12</v>
      </c>
      <c r="K20" s="24">
        <v>12</v>
      </c>
      <c r="L20" s="24">
        <v>2010</v>
      </c>
      <c r="M20" s="41">
        <v>13.5</v>
      </c>
      <c r="N20" s="41"/>
      <c r="O20" s="41">
        <v>98</v>
      </c>
      <c r="P20" s="24"/>
      <c r="Q20" s="24"/>
      <c r="R20" s="24">
        <v>2010</v>
      </c>
      <c r="S20" s="24"/>
      <c r="T20" s="24"/>
      <c r="U20" s="24">
        <v>2010</v>
      </c>
      <c r="V20" s="24"/>
      <c r="W20" s="24"/>
      <c r="X20" s="24">
        <v>2010</v>
      </c>
      <c r="Y20" s="24"/>
      <c r="Z20" s="24"/>
      <c r="AA20" s="24">
        <v>2010</v>
      </c>
      <c r="AB20" s="41">
        <v>0.5</v>
      </c>
      <c r="AC20" s="41">
        <v>8</v>
      </c>
      <c r="AD20" s="41">
        <v>536</v>
      </c>
      <c r="AE20" s="41">
        <v>217.17241379310343</v>
      </c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24">
        <v>8</v>
      </c>
      <c r="AZ20" s="24">
        <v>4</v>
      </c>
      <c r="BA20" s="24">
        <v>2011</v>
      </c>
      <c r="BB20" s="41"/>
      <c r="BC20" s="41">
        <v>5.25</v>
      </c>
      <c r="BD20" s="41">
        <v>93</v>
      </c>
      <c r="BE20" s="41">
        <v>14</v>
      </c>
      <c r="BF20" s="41">
        <v>30</v>
      </c>
      <c r="BG20" s="41">
        <v>0.112</v>
      </c>
      <c r="BH20" s="41">
        <v>0.23799999999999999</v>
      </c>
      <c r="BI20" s="41">
        <v>96</v>
      </c>
      <c r="BJ20" s="41">
        <v>54</v>
      </c>
      <c r="BK20" s="41"/>
      <c r="BL20" s="41">
        <v>34</v>
      </c>
      <c r="BM20" s="41">
        <v>126</v>
      </c>
      <c r="BN20" s="41">
        <v>120</v>
      </c>
      <c r="BO20" s="41">
        <v>18</v>
      </c>
      <c r="BP20" s="41">
        <f t="shared" si="0"/>
        <v>6.3E-2</v>
      </c>
      <c r="BQ20" s="41">
        <f t="shared" si="1"/>
        <v>120</v>
      </c>
      <c r="BR20" s="41">
        <f t="shared" si="2"/>
        <v>431.74603174603169</v>
      </c>
      <c r="BS20" s="41">
        <f t="shared" si="3"/>
        <v>75.555555555555557</v>
      </c>
      <c r="BT20" s="41">
        <f t="shared" si="4"/>
        <v>507.30158730158723</v>
      </c>
    </row>
    <row r="21" spans="1:72">
      <c r="A21" s="41">
        <v>3</v>
      </c>
      <c r="B21" s="41"/>
      <c r="C21" s="41" t="s">
        <v>226</v>
      </c>
      <c r="D21" s="41"/>
      <c r="E21" s="41">
        <v>18</v>
      </c>
      <c r="F21" s="41" t="s">
        <v>230</v>
      </c>
      <c r="G21" s="24">
        <v>20</v>
      </c>
      <c r="H21" s="24">
        <v>11</v>
      </c>
      <c r="I21" s="24">
        <v>2010</v>
      </c>
      <c r="J21" s="24">
        <v>12</v>
      </c>
      <c r="K21" s="24">
        <v>12</v>
      </c>
      <c r="L21" s="24">
        <v>2010</v>
      </c>
      <c r="M21" s="41">
        <v>13.5</v>
      </c>
      <c r="N21" s="41"/>
      <c r="O21" s="41">
        <v>78</v>
      </c>
      <c r="P21" s="24"/>
      <c r="Q21" s="24"/>
      <c r="R21" s="24">
        <v>2010</v>
      </c>
      <c r="S21" s="24"/>
      <c r="T21" s="24"/>
      <c r="U21" s="24">
        <v>2010</v>
      </c>
      <c r="V21" s="24"/>
      <c r="W21" s="24"/>
      <c r="X21" s="24">
        <v>2010</v>
      </c>
      <c r="Y21" s="24"/>
      <c r="Z21" s="24"/>
      <c r="AA21" s="24">
        <v>2010</v>
      </c>
      <c r="AB21" s="41">
        <v>0.5</v>
      </c>
      <c r="AC21" s="41">
        <v>13</v>
      </c>
      <c r="AD21" s="41">
        <v>518</v>
      </c>
      <c r="AE21" s="41">
        <v>158.2777777777778</v>
      </c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24">
        <v>8</v>
      </c>
      <c r="AZ21" s="24">
        <v>4</v>
      </c>
      <c r="BA21" s="24">
        <v>2011</v>
      </c>
      <c r="BB21" s="41"/>
      <c r="BC21" s="41">
        <v>5.25</v>
      </c>
      <c r="BD21" s="41">
        <v>55</v>
      </c>
      <c r="BE21" s="41">
        <v>13</v>
      </c>
      <c r="BF21" s="41">
        <v>30</v>
      </c>
      <c r="BG21" s="41">
        <v>6.4000000000000001E-2</v>
      </c>
      <c r="BH21" s="41">
        <v>0.28999999999999998</v>
      </c>
      <c r="BI21" s="41">
        <v>44</v>
      </c>
      <c r="BJ21" s="41">
        <v>20</v>
      </c>
      <c r="BK21" s="41"/>
      <c r="BL21" s="41">
        <v>18</v>
      </c>
      <c r="BM21" s="41">
        <v>130</v>
      </c>
      <c r="BN21" s="41">
        <v>122</v>
      </c>
      <c r="BO21" s="41">
        <v>14</v>
      </c>
      <c r="BP21" s="41">
        <f t="shared" si="0"/>
        <v>2.9090909090909091E-2</v>
      </c>
      <c r="BQ21" s="41">
        <f t="shared" si="1"/>
        <v>55.411255411255418</v>
      </c>
      <c r="BR21" s="41">
        <f t="shared" si="2"/>
        <v>518.38827838827842</v>
      </c>
      <c r="BS21" s="41">
        <f t="shared" si="3"/>
        <v>49.87012987012988</v>
      </c>
      <c r="BT21" s="41">
        <f t="shared" si="4"/>
        <v>568.25840825840828</v>
      </c>
    </row>
    <row r="22" spans="1:72">
      <c r="A22" s="41">
        <v>3</v>
      </c>
      <c r="B22" s="41"/>
      <c r="C22" s="41" t="s">
        <v>229</v>
      </c>
      <c r="D22" s="41"/>
      <c r="E22" s="41">
        <v>19</v>
      </c>
      <c r="F22" s="41" t="s">
        <v>230</v>
      </c>
      <c r="G22" s="24">
        <v>20</v>
      </c>
      <c r="H22" s="24">
        <v>11</v>
      </c>
      <c r="I22" s="24">
        <v>2010</v>
      </c>
      <c r="J22" s="24">
        <v>12</v>
      </c>
      <c r="K22" s="24">
        <v>12</v>
      </c>
      <c r="L22" s="24">
        <v>2010</v>
      </c>
      <c r="M22" s="41">
        <v>13.5</v>
      </c>
      <c r="N22" s="41"/>
      <c r="O22" s="41">
        <v>76</v>
      </c>
      <c r="P22" s="24"/>
      <c r="Q22" s="24"/>
      <c r="R22" s="24">
        <v>2010</v>
      </c>
      <c r="S22" s="24"/>
      <c r="T22" s="24"/>
      <c r="U22" s="24">
        <v>2010</v>
      </c>
      <c r="V22" s="24"/>
      <c r="W22" s="24"/>
      <c r="X22" s="24">
        <v>2010</v>
      </c>
      <c r="Y22" s="24"/>
      <c r="Z22" s="24"/>
      <c r="AA22" s="24">
        <v>2010</v>
      </c>
      <c r="AB22" s="41">
        <v>0.5</v>
      </c>
      <c r="AC22" s="41">
        <v>8</v>
      </c>
      <c r="AD22" s="41">
        <v>214</v>
      </c>
      <c r="AE22" s="41">
        <v>81.172413793103445</v>
      </c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24">
        <v>8</v>
      </c>
      <c r="AZ22" s="24">
        <v>4</v>
      </c>
      <c r="BA22" s="24">
        <v>2011</v>
      </c>
      <c r="BB22" s="41"/>
      <c r="BC22" s="41">
        <v>5.25</v>
      </c>
      <c r="BD22" s="41">
        <v>36</v>
      </c>
      <c r="BE22" s="41">
        <v>32</v>
      </c>
      <c r="BF22" s="41">
        <v>30</v>
      </c>
      <c r="BG22" s="41">
        <v>0.13400000000000001</v>
      </c>
      <c r="BH22" s="41">
        <v>0.30599999999999999</v>
      </c>
      <c r="BI22" s="41">
        <v>108</v>
      </c>
      <c r="BJ22" s="41">
        <v>52</v>
      </c>
      <c r="BK22" s="41"/>
      <c r="BL22" s="41">
        <v>34</v>
      </c>
      <c r="BM22" s="41">
        <v>126</v>
      </c>
      <c r="BN22" s="41">
        <v>116</v>
      </c>
      <c r="BO22" s="41">
        <v>18</v>
      </c>
      <c r="BP22" s="41">
        <f t="shared" si="0"/>
        <v>6.4518518518518517E-2</v>
      </c>
      <c r="BQ22" s="41">
        <f t="shared" si="1"/>
        <v>122.89241622574957</v>
      </c>
      <c r="BR22" s="41">
        <f t="shared" si="2"/>
        <v>536.59863945578229</v>
      </c>
      <c r="BS22" s="41">
        <f t="shared" si="3"/>
        <v>80.352733686067012</v>
      </c>
      <c r="BT22" s="41">
        <f t="shared" si="4"/>
        <v>616.95137314184933</v>
      </c>
    </row>
    <row r="23" spans="1:72">
      <c r="A23" s="41">
        <v>3</v>
      </c>
      <c r="B23" s="41"/>
      <c r="C23" s="41" t="s">
        <v>228</v>
      </c>
      <c r="D23" s="41"/>
      <c r="E23" s="41">
        <v>20</v>
      </c>
      <c r="F23" s="41" t="s">
        <v>230</v>
      </c>
      <c r="G23" s="24">
        <v>20</v>
      </c>
      <c r="H23" s="24">
        <v>11</v>
      </c>
      <c r="I23" s="24">
        <v>2010</v>
      </c>
      <c r="J23" s="24">
        <v>12</v>
      </c>
      <c r="K23" s="24">
        <v>12</v>
      </c>
      <c r="L23" s="24">
        <v>2010</v>
      </c>
      <c r="M23" s="41">
        <v>13.5</v>
      </c>
      <c r="N23" s="41"/>
      <c r="O23" s="41">
        <v>100</v>
      </c>
      <c r="P23" s="24"/>
      <c r="Q23" s="24"/>
      <c r="R23" s="24">
        <v>2010</v>
      </c>
      <c r="S23" s="24"/>
      <c r="T23" s="24"/>
      <c r="U23" s="24">
        <v>2010</v>
      </c>
      <c r="V23" s="24"/>
      <c r="W23" s="24"/>
      <c r="X23" s="24">
        <v>2010</v>
      </c>
      <c r="Y23" s="24"/>
      <c r="Z23" s="24"/>
      <c r="AA23" s="24">
        <v>2010</v>
      </c>
      <c r="AB23" s="41">
        <v>0.5</v>
      </c>
      <c r="AC23" s="41">
        <v>8</v>
      </c>
      <c r="AD23" s="41">
        <v>496</v>
      </c>
      <c r="AE23" s="41">
        <v>320.94117647058823</v>
      </c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24">
        <v>8</v>
      </c>
      <c r="AZ23" s="24">
        <v>4</v>
      </c>
      <c r="BA23" s="24">
        <v>2011</v>
      </c>
      <c r="BB23" s="41"/>
      <c r="BC23" s="41">
        <v>5.25</v>
      </c>
      <c r="BD23" s="41">
        <v>60</v>
      </c>
      <c r="BE23" s="41">
        <v>11</v>
      </c>
      <c r="BF23" s="41">
        <v>30</v>
      </c>
      <c r="BG23" s="41">
        <v>0.124</v>
      </c>
      <c r="BH23" s="41">
        <v>0.23400000000000001</v>
      </c>
      <c r="BI23" s="41">
        <v>100</v>
      </c>
      <c r="BJ23" s="41">
        <v>52</v>
      </c>
      <c r="BK23" s="41"/>
      <c r="BL23" s="41">
        <v>36</v>
      </c>
      <c r="BM23" s="41">
        <v>128</v>
      </c>
      <c r="BN23" s="41">
        <v>120</v>
      </c>
      <c r="BO23" s="41">
        <v>16</v>
      </c>
      <c r="BP23" s="41">
        <f t="shared" si="0"/>
        <v>6.4479999999999996E-2</v>
      </c>
      <c r="BQ23" s="41">
        <f t="shared" si="1"/>
        <v>122.81904761904761</v>
      </c>
      <c r="BR23" s="41">
        <f t="shared" si="2"/>
        <v>417.85714285714283</v>
      </c>
      <c r="BS23" s="41">
        <f t="shared" si="3"/>
        <v>85.028571428571425</v>
      </c>
      <c r="BT23" s="41">
        <f t="shared" si="4"/>
        <v>502.88571428571424</v>
      </c>
    </row>
    <row r="24" spans="1:72">
      <c r="A24" s="72">
        <v>3</v>
      </c>
      <c r="C24" s="72" t="s">
        <v>223</v>
      </c>
      <c r="E24" s="72">
        <v>21</v>
      </c>
      <c r="F24" s="41" t="s">
        <v>230</v>
      </c>
      <c r="G24" s="24">
        <v>20</v>
      </c>
      <c r="H24" s="24">
        <v>11</v>
      </c>
      <c r="I24" s="24">
        <v>2010</v>
      </c>
      <c r="J24" s="24">
        <v>12</v>
      </c>
      <c r="K24" s="24">
        <v>12</v>
      </c>
      <c r="L24" s="24">
        <v>2010</v>
      </c>
      <c r="M24" s="41">
        <v>13.5</v>
      </c>
      <c r="O24" s="41">
        <v>100</v>
      </c>
      <c r="R24" s="24">
        <v>2010</v>
      </c>
      <c r="AB24" s="41">
        <v>0.5</v>
      </c>
      <c r="AC24" s="41">
        <v>4</v>
      </c>
      <c r="AD24" s="41">
        <v>602</v>
      </c>
      <c r="AE24" s="41">
        <v>187.43589743589743</v>
      </c>
      <c r="AY24" s="24">
        <v>8</v>
      </c>
      <c r="AZ24" s="24">
        <v>4</v>
      </c>
      <c r="BA24" s="24">
        <v>2011</v>
      </c>
      <c r="BB24" s="41"/>
      <c r="BC24" s="41">
        <v>5.25</v>
      </c>
      <c r="BD24" s="72">
        <v>101</v>
      </c>
      <c r="BE24" s="72">
        <v>11</v>
      </c>
      <c r="BF24" s="72">
        <v>30</v>
      </c>
      <c r="BG24" s="72">
        <v>0.186</v>
      </c>
      <c r="BH24" s="72">
        <v>0.74199999999999999</v>
      </c>
      <c r="BI24" s="72">
        <v>144</v>
      </c>
      <c r="BJ24" s="72">
        <v>70</v>
      </c>
      <c r="BL24" s="72">
        <v>60</v>
      </c>
      <c r="BM24" s="72">
        <v>184</v>
      </c>
      <c r="BN24" s="72">
        <v>172</v>
      </c>
      <c r="BO24" s="72">
        <v>16</v>
      </c>
      <c r="BP24" s="41">
        <f t="shared" si="0"/>
        <v>9.0416666666666659E-2</v>
      </c>
      <c r="BQ24" s="41">
        <f t="shared" si="1"/>
        <v>172.22222222222223</v>
      </c>
      <c r="BR24" s="41">
        <f t="shared" si="2"/>
        <v>1321.1594202898552</v>
      </c>
      <c r="BS24" s="41">
        <f t="shared" si="3"/>
        <v>147.61904761904762</v>
      </c>
      <c r="BT24" s="41">
        <f t="shared" si="4"/>
        <v>1468.7784679089029</v>
      </c>
    </row>
  </sheetData>
  <mergeCells count="8">
    <mergeCell ref="V2:X2"/>
    <mergeCell ref="Y2:AA2"/>
    <mergeCell ref="AY2:BA2"/>
    <mergeCell ref="J2:L2"/>
    <mergeCell ref="G1:I1"/>
    <mergeCell ref="G2:I2"/>
    <mergeCell ref="P2:R2"/>
    <mergeCell ref="S2:U2"/>
  </mergeCells>
  <dataValidations count="7">
    <dataValidation type="list" allowBlank="1" showInputMessage="1" showErrorMessage="1" sqref="A4:B23">
      <formula1>"1,2,3,4,5,6,7,8,9,10,11,12,13,14,15,16,17,18,19,20"</formula1>
    </dataValidation>
    <dataValidation type="whole" allowBlank="1" showInputMessage="1" showErrorMessage="1" sqref="J4:J24 G4:G24 P4:P23 S4:S23 V4:V23 Y4:Y23 AY4:AY24">
      <formula1>1</formula1>
      <formula2>31</formula2>
    </dataValidation>
    <dataValidation type="whole" allowBlank="1" showInputMessage="1" showErrorMessage="1" sqref="K4:K24 H4:H24 Q4:Q23 T4:T23 W4:W23 Z4:Z23 AZ4:AZ24">
      <formula1>1</formula1>
      <formula2>12</formula2>
    </dataValidation>
    <dataValidation type="whole" operator="greaterThan" allowBlank="1" showInputMessage="1" showErrorMessage="1" sqref="I4:I24 L4:L24 R4:R24 U4:U23 X4:X23 AA4:AA23 BA4:BA24">
      <formula1>2009</formula1>
    </dataValidation>
    <dataValidation type="decimal" operator="greaterThan" allowBlank="1" showInputMessage="1" showErrorMessage="1" sqref="BB4:BC24 M4:M24 AL4:AM23 AS4:AU23 AW4:AX23 AB11:AB24 AB4:AB9 AD14:AE18 AF4:AI23 AD4:AE9 AD11:AE12 AD20:AE24 BE4:BO23 BP4:BT24">
      <formula1>0</formula1>
    </dataValidation>
    <dataValidation type="decimal" allowBlank="1" showInputMessage="1" showErrorMessage="1" sqref="AV4:AV23 AP4:AR23 O4:O24">
      <formula1>0</formula1>
      <formula2>100</formula2>
    </dataValidation>
    <dataValidation type="whole" operator="greaterThan" allowBlank="1" showInputMessage="1" showErrorMessage="1" sqref="BD4:BD23 AJ4:AJ23 AN4:AO23 AC4:AC9 AC11:AC12 AC20:AC24 AC14:AC18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 enableFormatConditionsCalculation="0"/>
  <dimension ref="A1:O46"/>
  <sheetViews>
    <sheetView workbookViewId="0">
      <selection activeCell="L1" sqref="L1:L65536"/>
    </sheetView>
  </sheetViews>
  <sheetFormatPr baseColWidth="10" defaultColWidth="8.83203125" defaultRowHeight="14" x14ac:dyDescent="0"/>
  <cols>
    <col min="1" max="3" width="9.1640625" style="9" customWidth="1"/>
    <col min="4" max="4" width="28.83203125" style="9" bestFit="1" customWidth="1"/>
    <col min="5" max="5" width="45.5" style="9" bestFit="1" customWidth="1"/>
    <col min="6" max="6" width="28.1640625" style="9" bestFit="1" customWidth="1"/>
    <col min="7" max="7" width="23.5" style="9" bestFit="1" customWidth="1"/>
    <col min="8" max="10" width="28.83203125" style="9" bestFit="1" customWidth="1"/>
    <col min="11" max="11" width="20" style="9" bestFit="1" customWidth="1"/>
    <col min="12" max="12" width="14.83203125" style="9" bestFit="1" customWidth="1"/>
    <col min="13" max="13" width="11.1640625" style="9" bestFit="1" customWidth="1"/>
    <col min="14" max="14" width="11.5" style="9" bestFit="1" customWidth="1"/>
    <col min="15" max="15" width="16.33203125" style="9" bestFit="1" customWidth="1"/>
  </cols>
  <sheetData>
    <row r="1" spans="1:15" s="4" customFormat="1">
      <c r="A1" s="8"/>
      <c r="B1" s="8"/>
      <c r="C1" s="8"/>
      <c r="D1" s="8" t="s">
        <v>14</v>
      </c>
      <c r="E1" s="8" t="s">
        <v>15</v>
      </c>
      <c r="F1" s="8" t="s">
        <v>21</v>
      </c>
      <c r="G1" s="8" t="s">
        <v>62</v>
      </c>
      <c r="H1" s="8" t="s">
        <v>63</v>
      </c>
      <c r="I1" s="8" t="s">
        <v>72</v>
      </c>
      <c r="J1" s="8" t="s">
        <v>84</v>
      </c>
      <c r="K1" s="8" t="s">
        <v>17</v>
      </c>
      <c r="L1" s="8" t="s">
        <v>113</v>
      </c>
      <c r="M1" s="8" t="s">
        <v>93</v>
      </c>
      <c r="N1" s="8" t="s">
        <v>96</v>
      </c>
      <c r="O1" s="8" t="s">
        <v>99</v>
      </c>
    </row>
    <row r="2" spans="1:15" ht="15">
      <c r="D2" s="9" t="s">
        <v>16</v>
      </c>
      <c r="E2" s="9" t="s">
        <v>13</v>
      </c>
      <c r="F2" s="9" t="s">
        <v>112</v>
      </c>
      <c r="G2" s="9" t="s">
        <v>64</v>
      </c>
      <c r="H2" s="9" t="s">
        <v>21</v>
      </c>
      <c r="I2" s="9" t="s">
        <v>73</v>
      </c>
      <c r="J2" s="9" t="s">
        <v>112</v>
      </c>
      <c r="K2" s="9" t="s">
        <v>91</v>
      </c>
      <c r="L2" s="9" t="s">
        <v>112</v>
      </c>
      <c r="M2" s="9" t="s">
        <v>94</v>
      </c>
      <c r="N2" s="9" t="s">
        <v>75</v>
      </c>
      <c r="O2" s="10" t="s">
        <v>100</v>
      </c>
    </row>
    <row r="3" spans="1:15">
      <c r="D3" s="9" t="s">
        <v>17</v>
      </c>
      <c r="E3" s="9" t="s">
        <v>9</v>
      </c>
      <c r="F3" s="9" t="s">
        <v>30</v>
      </c>
      <c r="G3" s="9" t="s">
        <v>65</v>
      </c>
      <c r="H3" s="9" t="s">
        <v>69</v>
      </c>
      <c r="I3" s="9" t="s">
        <v>74</v>
      </c>
      <c r="J3" s="9" t="s">
        <v>86</v>
      </c>
      <c r="K3" s="9" t="s">
        <v>60</v>
      </c>
      <c r="L3" s="9" t="s">
        <v>86</v>
      </c>
      <c r="M3" s="9" t="s">
        <v>95</v>
      </c>
      <c r="N3" s="9" t="s">
        <v>98</v>
      </c>
      <c r="O3" s="9" t="s">
        <v>102</v>
      </c>
    </row>
    <row r="4" spans="1:15">
      <c r="D4" s="9" t="s">
        <v>18</v>
      </c>
      <c r="E4" s="9" t="s">
        <v>10</v>
      </c>
      <c r="F4" s="9" t="s">
        <v>23</v>
      </c>
      <c r="G4" s="9" t="s">
        <v>66</v>
      </c>
      <c r="H4" s="9" t="s">
        <v>70</v>
      </c>
      <c r="I4" s="9" t="s">
        <v>75</v>
      </c>
      <c r="J4" s="9" t="s">
        <v>85</v>
      </c>
      <c r="K4" s="9" t="s">
        <v>48</v>
      </c>
      <c r="L4" s="9" t="s">
        <v>85</v>
      </c>
      <c r="N4" s="9" t="s">
        <v>97</v>
      </c>
      <c r="O4" s="9" t="s">
        <v>101</v>
      </c>
    </row>
    <row r="5" spans="1:15">
      <c r="D5" s="9" t="s">
        <v>19</v>
      </c>
      <c r="E5" s="9" t="s">
        <v>11</v>
      </c>
      <c r="F5" s="9" t="s">
        <v>81</v>
      </c>
      <c r="G5" s="9" t="s">
        <v>67</v>
      </c>
      <c r="H5" s="9" t="s">
        <v>71</v>
      </c>
      <c r="I5" s="9" t="s">
        <v>76</v>
      </c>
      <c r="J5" s="9" t="s">
        <v>82</v>
      </c>
      <c r="K5" s="9" t="s">
        <v>49</v>
      </c>
      <c r="L5" s="9" t="s">
        <v>82</v>
      </c>
      <c r="O5" s="9" t="s">
        <v>103</v>
      </c>
    </row>
    <row r="6" spans="1:15">
      <c r="D6" s="9" t="s">
        <v>20</v>
      </c>
      <c r="E6" s="9" t="s">
        <v>12</v>
      </c>
      <c r="F6" s="9" t="s">
        <v>45</v>
      </c>
      <c r="G6" s="9" t="s">
        <v>68</v>
      </c>
      <c r="H6" s="9" t="s">
        <v>106</v>
      </c>
      <c r="I6" s="9" t="s">
        <v>106</v>
      </c>
      <c r="J6" s="9" t="s">
        <v>78</v>
      </c>
      <c r="K6" s="9" t="s">
        <v>87</v>
      </c>
      <c r="L6" s="9" t="s">
        <v>78</v>
      </c>
      <c r="O6" s="9" t="s">
        <v>17</v>
      </c>
    </row>
    <row r="7" spans="1:15">
      <c r="D7" s="9" t="s">
        <v>106</v>
      </c>
      <c r="F7" s="9" t="s">
        <v>25</v>
      </c>
      <c r="J7" s="9" t="s">
        <v>83</v>
      </c>
      <c r="K7" s="9" t="s">
        <v>88</v>
      </c>
      <c r="L7" s="9" t="s">
        <v>26</v>
      </c>
      <c r="O7" s="9" t="s">
        <v>106</v>
      </c>
    </row>
    <row r="8" spans="1:15">
      <c r="F8" s="9" t="s">
        <v>44</v>
      </c>
      <c r="J8" s="9" t="s">
        <v>26</v>
      </c>
      <c r="K8" s="9" t="s">
        <v>57</v>
      </c>
      <c r="L8" s="9" t="s">
        <v>111</v>
      </c>
    </row>
    <row r="9" spans="1:15" ht="18">
      <c r="A9" s="11" t="s">
        <v>105</v>
      </c>
      <c r="F9" s="9" t="s">
        <v>80</v>
      </c>
      <c r="J9" s="9" t="s">
        <v>111</v>
      </c>
      <c r="K9" s="9" t="s">
        <v>58</v>
      </c>
      <c r="L9" s="9" t="s">
        <v>79</v>
      </c>
    </row>
    <row r="10" spans="1:15">
      <c r="F10" s="9" t="s">
        <v>24</v>
      </c>
      <c r="J10" s="9" t="s">
        <v>79</v>
      </c>
      <c r="K10" s="9" t="s">
        <v>90</v>
      </c>
      <c r="L10" s="9" t="s">
        <v>106</v>
      </c>
    </row>
    <row r="11" spans="1:15">
      <c r="F11" s="9" t="s">
        <v>109</v>
      </c>
      <c r="J11" s="9" t="s">
        <v>106</v>
      </c>
      <c r="K11" s="9" t="s">
        <v>89</v>
      </c>
    </row>
    <row r="12" spans="1:15">
      <c r="F12" s="9" t="s">
        <v>36</v>
      </c>
      <c r="K12" s="9" t="s">
        <v>55</v>
      </c>
    </row>
    <row r="13" spans="1:15">
      <c r="F13" s="9" t="s">
        <v>82</v>
      </c>
      <c r="K13" s="9" t="s">
        <v>50</v>
      </c>
    </row>
    <row r="14" spans="1:15">
      <c r="F14" s="9" t="s">
        <v>33</v>
      </c>
      <c r="K14" s="9" t="s">
        <v>54</v>
      </c>
    </row>
    <row r="15" spans="1:15">
      <c r="F15" s="9" t="s">
        <v>78</v>
      </c>
      <c r="K15" s="9" t="s">
        <v>61</v>
      </c>
    </row>
    <row r="16" spans="1:15">
      <c r="F16" s="9" t="s">
        <v>83</v>
      </c>
      <c r="K16" s="9" t="s">
        <v>51</v>
      </c>
    </row>
    <row r="17" spans="6:11">
      <c r="F17" s="9" t="s">
        <v>43</v>
      </c>
      <c r="K17" s="9" t="s">
        <v>59</v>
      </c>
    </row>
    <row r="18" spans="6:11">
      <c r="F18" s="9" t="s">
        <v>110</v>
      </c>
      <c r="K18" s="9" t="s">
        <v>56</v>
      </c>
    </row>
    <row r="19" spans="6:11">
      <c r="F19" s="9" t="s">
        <v>26</v>
      </c>
      <c r="K19" s="9" t="s">
        <v>53</v>
      </c>
    </row>
    <row r="20" spans="6:11">
      <c r="F20" s="9" t="s">
        <v>37</v>
      </c>
      <c r="K20" s="9" t="s">
        <v>52</v>
      </c>
    </row>
    <row r="21" spans="6:11">
      <c r="F21" s="9" t="s">
        <v>22</v>
      </c>
      <c r="K21" s="9" t="s">
        <v>106</v>
      </c>
    </row>
    <row r="22" spans="6:11">
      <c r="F22" s="9" t="s">
        <v>34</v>
      </c>
    </row>
    <row r="23" spans="6:11">
      <c r="F23" s="9" t="s">
        <v>28</v>
      </c>
    </row>
    <row r="24" spans="6:11">
      <c r="F24" s="9" t="s">
        <v>39</v>
      </c>
    </row>
    <row r="25" spans="6:11">
      <c r="F25" s="9" t="s">
        <v>29</v>
      </c>
    </row>
    <row r="26" spans="6:11">
      <c r="F26" s="9" t="s">
        <v>111</v>
      </c>
    </row>
    <row r="27" spans="6:11">
      <c r="F27" s="9" t="s">
        <v>40</v>
      </c>
    </row>
    <row r="28" spans="6:11">
      <c r="F28" s="9" t="s">
        <v>108</v>
      </c>
    </row>
    <row r="29" spans="6:11">
      <c r="F29" s="9" t="s">
        <v>38</v>
      </c>
    </row>
    <row r="30" spans="6:11">
      <c r="F30" s="9" t="s">
        <v>35</v>
      </c>
    </row>
    <row r="31" spans="6:11">
      <c r="F31" s="9" t="s">
        <v>32</v>
      </c>
    </row>
    <row r="32" spans="6:11">
      <c r="F32" s="9" t="s">
        <v>79</v>
      </c>
    </row>
    <row r="33" spans="6:6">
      <c r="F33" s="9" t="s">
        <v>41</v>
      </c>
    </row>
    <row r="34" spans="6:6">
      <c r="F34" s="9" t="s">
        <v>107</v>
      </c>
    </row>
    <row r="35" spans="6:6">
      <c r="F35" s="9" t="s">
        <v>42</v>
      </c>
    </row>
    <row r="36" spans="6:6">
      <c r="F36" s="9" t="s">
        <v>46</v>
      </c>
    </row>
    <row r="37" spans="6:6">
      <c r="F37" s="9" t="s">
        <v>27</v>
      </c>
    </row>
    <row r="38" spans="6:6">
      <c r="F38" s="9" t="s">
        <v>31</v>
      </c>
    </row>
    <row r="39" spans="6:6">
      <c r="F39" s="9" t="s">
        <v>106</v>
      </c>
    </row>
    <row r="44" spans="6:6">
      <c r="F44" s="14"/>
    </row>
    <row r="45" spans="6:6">
      <c r="F45" s="14"/>
    </row>
    <row r="46" spans="6:6">
      <c r="F46" s="1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topLeftCell="C20" workbookViewId="0">
      <selection activeCell="M69" sqref="M69"/>
    </sheetView>
  </sheetViews>
  <sheetFormatPr baseColWidth="10" defaultColWidth="8.83203125" defaultRowHeight="14" x14ac:dyDescent="0"/>
  <cols>
    <col min="1" max="1" width="11.6640625" style="43" customWidth="1"/>
    <col min="2" max="2" width="17.1640625" style="43" customWidth="1"/>
    <col min="3" max="3" width="10.33203125" style="43" customWidth="1"/>
    <col min="4" max="4" width="10.1640625" style="43" customWidth="1"/>
    <col min="5" max="5" width="10.6640625" style="43" customWidth="1"/>
    <col min="6" max="6" width="11.5" style="43" customWidth="1"/>
    <col min="9" max="9" width="17.83203125" customWidth="1"/>
    <col min="10" max="10" width="16" customWidth="1"/>
    <col min="11" max="11" width="21.83203125" customWidth="1"/>
    <col min="12" max="26" width="16.33203125" bestFit="1" customWidth="1"/>
    <col min="27" max="27" width="11.33203125" bestFit="1" customWidth="1"/>
  </cols>
  <sheetData>
    <row r="1" spans="1:11" ht="22">
      <c r="A1" s="56" t="s">
        <v>149</v>
      </c>
      <c r="B1" s="56" t="s">
        <v>145</v>
      </c>
      <c r="C1" s="66" t="s">
        <v>236</v>
      </c>
      <c r="D1" s="62" t="s">
        <v>237</v>
      </c>
      <c r="E1" s="63" t="s">
        <v>238</v>
      </c>
      <c r="F1" s="63" t="s">
        <v>239</v>
      </c>
    </row>
    <row r="2" spans="1:11">
      <c r="A2" s="41">
        <v>1</v>
      </c>
      <c r="B2" s="41" t="s">
        <v>220</v>
      </c>
      <c r="C2" s="41">
        <v>261.98830409356725</v>
      </c>
      <c r="D2" s="41">
        <v>948.25396825396842</v>
      </c>
      <c r="E2" s="41">
        <v>208.52130325814537</v>
      </c>
      <c r="F2" s="41">
        <v>1156.7752715121137</v>
      </c>
      <c r="I2" s="75" t="s">
        <v>241</v>
      </c>
      <c r="J2" s="43" t="s">
        <v>242</v>
      </c>
      <c r="K2" s="43" t="s">
        <v>243</v>
      </c>
    </row>
    <row r="3" spans="1:11">
      <c r="A3" s="41">
        <v>1</v>
      </c>
      <c r="B3" s="41" t="s">
        <v>221</v>
      </c>
      <c r="C3" s="41">
        <v>230.15873015873015</v>
      </c>
      <c r="D3" s="41">
        <v>1586.0645161290322</v>
      </c>
      <c r="E3" s="41">
        <v>209.70017636684301</v>
      </c>
      <c r="F3" s="41">
        <v>1795.7646924958751</v>
      </c>
      <c r="I3" s="77" t="s">
        <v>227</v>
      </c>
      <c r="J3" s="76">
        <v>144.41676616969923</v>
      </c>
      <c r="K3" s="76">
        <v>742.5467080015045</v>
      </c>
    </row>
    <row r="4" spans="1:11">
      <c r="A4" s="41">
        <v>1</v>
      </c>
      <c r="B4" s="41" t="s">
        <v>226</v>
      </c>
      <c r="C4" s="41">
        <v>224.86446886446885</v>
      </c>
      <c r="D4" s="41">
        <v>923.65339578454325</v>
      </c>
      <c r="E4" s="41">
        <v>161.55311355311355</v>
      </c>
      <c r="F4" s="41">
        <v>1085.2065093376568</v>
      </c>
      <c r="G4" s="43"/>
      <c r="I4" s="77" t="s">
        <v>226</v>
      </c>
      <c r="J4" s="76">
        <v>188.00652221341875</v>
      </c>
      <c r="K4" s="76">
        <v>1178.4007047465293</v>
      </c>
    </row>
    <row r="5" spans="1:11">
      <c r="A5" s="41">
        <v>1</v>
      </c>
      <c r="B5" s="41" t="s">
        <v>223</v>
      </c>
      <c r="C5" s="41">
        <v>340.76015727391871</v>
      </c>
      <c r="D5" s="41">
        <v>917.87114845938379</v>
      </c>
      <c r="E5" s="41">
        <v>241.15334207077328</v>
      </c>
      <c r="F5" s="41">
        <v>1159.024490530157</v>
      </c>
      <c r="G5" s="43"/>
      <c r="I5" s="77" t="s">
        <v>220</v>
      </c>
      <c r="J5" s="76">
        <v>169.59885668048528</v>
      </c>
      <c r="K5" s="76">
        <v>763.3126851067268</v>
      </c>
    </row>
    <row r="6" spans="1:11">
      <c r="A6" s="41">
        <v>1</v>
      </c>
      <c r="B6" s="41" t="s">
        <v>224</v>
      </c>
      <c r="C6" s="41">
        <v>180.95238095238096</v>
      </c>
      <c r="D6" s="41">
        <v>487.2562358276644</v>
      </c>
      <c r="E6" s="41">
        <v>161.90476190476187</v>
      </c>
      <c r="F6" s="41">
        <v>649.16099773242627</v>
      </c>
      <c r="G6" s="43"/>
      <c r="I6" s="77" t="s">
        <v>224</v>
      </c>
      <c r="J6" s="76">
        <v>132.411699142934</v>
      </c>
      <c r="K6" s="76">
        <v>516.13120790771075</v>
      </c>
    </row>
    <row r="7" spans="1:11">
      <c r="A7" s="41">
        <v>1</v>
      </c>
      <c r="B7" s="41" t="s">
        <v>227</v>
      </c>
      <c r="C7" s="41">
        <v>144.09937888198758</v>
      </c>
      <c r="D7" s="41">
        <v>435.10204081632651</v>
      </c>
      <c r="E7" s="41">
        <v>105.67287784679085</v>
      </c>
      <c r="F7" s="41">
        <v>540.77491866311732</v>
      </c>
      <c r="G7" s="43"/>
      <c r="I7" s="77" t="s">
        <v>223</v>
      </c>
      <c r="J7" s="76">
        <v>213.55304905763623</v>
      </c>
      <c r="K7" s="76">
        <v>1178.2796778250449</v>
      </c>
    </row>
    <row r="8" spans="1:11">
      <c r="A8" s="41">
        <v>2</v>
      </c>
      <c r="B8" s="41" t="s">
        <v>226</v>
      </c>
      <c r="C8" s="41">
        <v>283.74384236453199</v>
      </c>
      <c r="D8" s="41">
        <v>1655.7930258717661</v>
      </c>
      <c r="E8" s="41">
        <v>225.944170771757</v>
      </c>
      <c r="F8" s="41">
        <v>1881.737196643523</v>
      </c>
      <c r="G8" s="43"/>
      <c r="I8" s="77" t="s">
        <v>221</v>
      </c>
      <c r="J8" s="76">
        <v>248.14814814814815</v>
      </c>
      <c r="K8" s="76">
        <v>1263.4958601625131</v>
      </c>
    </row>
    <row r="9" spans="1:11">
      <c r="A9" s="41">
        <v>2</v>
      </c>
      <c r="B9" s="41" t="s">
        <v>221</v>
      </c>
      <c r="C9" s="41">
        <v>394.28571428571428</v>
      </c>
      <c r="D9" s="41">
        <v>1188.1441922563417</v>
      </c>
      <c r="E9" s="41">
        <v>299.2771084337349</v>
      </c>
      <c r="F9" s="41">
        <v>1487.4213006900766</v>
      </c>
      <c r="G9" s="43"/>
      <c r="I9" s="77" t="s">
        <v>240</v>
      </c>
      <c r="J9" s="76">
        <v>182.68917356872026</v>
      </c>
      <c r="K9" s="76">
        <v>940.36114062500508</v>
      </c>
    </row>
    <row r="10" spans="1:11">
      <c r="A10" s="41">
        <v>2</v>
      </c>
      <c r="B10" s="41" t="s">
        <v>227</v>
      </c>
      <c r="C10" s="41">
        <v>166.25850340136054</v>
      </c>
      <c r="D10" s="41">
        <v>946.28571428571445</v>
      </c>
      <c r="E10" s="41">
        <v>123.62811791383221</v>
      </c>
      <c r="F10" s="41">
        <v>1069.9138321995467</v>
      </c>
      <c r="G10" s="43"/>
    </row>
    <row r="11" spans="1:11">
      <c r="A11" s="41">
        <v>2</v>
      </c>
      <c r="B11" s="41" t="s">
        <v>223</v>
      </c>
      <c r="C11" s="41">
        <v>127.6767676767677</v>
      </c>
      <c r="D11" s="41">
        <v>902.47619047619048</v>
      </c>
      <c r="E11" s="41">
        <v>4.5598845598845603</v>
      </c>
      <c r="F11" s="41">
        <v>907.03607503607509</v>
      </c>
      <c r="G11" s="43"/>
    </row>
    <row r="12" spans="1:11">
      <c r="A12" s="41">
        <v>2</v>
      </c>
      <c r="B12" s="41" t="s">
        <v>224</v>
      </c>
      <c r="C12" s="41">
        <v>79.591836734693885</v>
      </c>
      <c r="D12" s="41">
        <v>246.42857142857147</v>
      </c>
      <c r="E12" s="41">
        <v>47.755102040816332</v>
      </c>
      <c r="F12" s="41">
        <v>294.18367346938783</v>
      </c>
      <c r="G12" s="43"/>
      <c r="I12" s="75" t="s">
        <v>241</v>
      </c>
      <c r="J12" s="43" t="s">
        <v>246</v>
      </c>
      <c r="K12" s="43" t="s">
        <v>247</v>
      </c>
    </row>
    <row r="13" spans="1:11">
      <c r="A13" s="41">
        <v>2</v>
      </c>
      <c r="B13" s="41" t="s">
        <v>220</v>
      </c>
      <c r="C13" s="41">
        <v>123.98921832884096</v>
      </c>
      <c r="D13" s="41">
        <v>526.126126126126</v>
      </c>
      <c r="E13" s="41">
        <v>104.15094339622642</v>
      </c>
      <c r="F13" s="41">
        <v>630.27706952235246</v>
      </c>
      <c r="G13" s="43"/>
      <c r="I13" s="77" t="s">
        <v>227</v>
      </c>
      <c r="J13" s="76">
        <v>3</v>
      </c>
      <c r="K13" s="76">
        <v>3</v>
      </c>
    </row>
    <row r="14" spans="1:11">
      <c r="A14" s="41">
        <v>3</v>
      </c>
      <c r="B14" s="41" t="s">
        <v>224</v>
      </c>
      <c r="C14" s="41">
        <v>136.6908797417272</v>
      </c>
      <c r="D14" s="41">
        <v>491.92546583850941</v>
      </c>
      <c r="E14" s="41">
        <v>113.12348668280872</v>
      </c>
      <c r="F14" s="41">
        <v>605.04895252131814</v>
      </c>
      <c r="G14" s="43"/>
      <c r="I14" s="77" t="s">
        <v>226</v>
      </c>
      <c r="J14" s="76">
        <v>3</v>
      </c>
      <c r="K14" s="76">
        <v>3</v>
      </c>
    </row>
    <row r="15" spans="1:11">
      <c r="A15" s="41">
        <v>3</v>
      </c>
      <c r="B15" s="72" t="s">
        <v>221</v>
      </c>
      <c r="C15" s="41">
        <v>120</v>
      </c>
      <c r="D15" s="41">
        <v>431.74603174603169</v>
      </c>
      <c r="E15" s="41">
        <v>75.555555555555557</v>
      </c>
      <c r="F15" s="41">
        <v>507.30158730158723</v>
      </c>
      <c r="G15" s="43"/>
      <c r="I15" s="77" t="s">
        <v>220</v>
      </c>
      <c r="J15" s="76">
        <v>3</v>
      </c>
      <c r="K15" s="76">
        <v>3</v>
      </c>
    </row>
    <row r="16" spans="1:11">
      <c r="A16" s="41">
        <v>3</v>
      </c>
      <c r="B16" s="41" t="s">
        <v>226</v>
      </c>
      <c r="C16" s="41">
        <v>55.411255411255418</v>
      </c>
      <c r="D16" s="41">
        <v>518.38827838827842</v>
      </c>
      <c r="E16" s="41">
        <v>49.87012987012988</v>
      </c>
      <c r="F16" s="41">
        <v>568.25840825840828</v>
      </c>
      <c r="G16" s="43"/>
      <c r="I16" s="77" t="s">
        <v>224</v>
      </c>
      <c r="J16" s="76">
        <v>3</v>
      </c>
      <c r="K16" s="76">
        <v>3</v>
      </c>
    </row>
    <row r="17" spans="1:11">
      <c r="A17" s="41">
        <v>3</v>
      </c>
      <c r="B17" s="41" t="s">
        <v>229</v>
      </c>
      <c r="C17" s="41">
        <v>122.89241622574957</v>
      </c>
      <c r="D17" s="41">
        <v>536.59863945578229</v>
      </c>
      <c r="E17" s="41">
        <v>80.352733686067012</v>
      </c>
      <c r="F17" s="41">
        <v>616.95137314184933</v>
      </c>
      <c r="G17" s="43"/>
      <c r="I17" s="77" t="s">
        <v>223</v>
      </c>
      <c r="J17" s="76">
        <v>3</v>
      </c>
      <c r="K17" s="76">
        <v>3</v>
      </c>
    </row>
    <row r="18" spans="1:11">
      <c r="A18" s="41">
        <v>3</v>
      </c>
      <c r="B18" s="41" t="s">
        <v>228</v>
      </c>
      <c r="C18" s="41">
        <v>122.81904761904761</v>
      </c>
      <c r="D18" s="41">
        <v>417.85714285714283</v>
      </c>
      <c r="E18" s="41">
        <v>85.028571428571425</v>
      </c>
      <c r="F18" s="41">
        <v>502.88571428571424</v>
      </c>
      <c r="I18" s="77" t="s">
        <v>221</v>
      </c>
      <c r="J18" s="76">
        <v>3</v>
      </c>
      <c r="K18" s="76">
        <v>3</v>
      </c>
    </row>
    <row r="19" spans="1:11">
      <c r="A19" s="72">
        <v>3</v>
      </c>
      <c r="B19" s="72" t="s">
        <v>223</v>
      </c>
      <c r="C19" s="41">
        <v>172.22222222222223</v>
      </c>
      <c r="D19" s="41">
        <v>1321.1594202898552</v>
      </c>
      <c r="E19" s="41">
        <v>147.61904761904762</v>
      </c>
      <c r="F19" s="41">
        <v>1468.7784679089029</v>
      </c>
      <c r="I19" s="77" t="s">
        <v>240</v>
      </c>
      <c r="J19" s="76">
        <v>18</v>
      </c>
      <c r="K19" s="76">
        <v>18</v>
      </c>
    </row>
    <row r="22" spans="1:11">
      <c r="I22" s="75" t="s">
        <v>241</v>
      </c>
      <c r="J22" s="43" t="s">
        <v>244</v>
      </c>
      <c r="K22" s="43" t="s">
        <v>245</v>
      </c>
    </row>
    <row r="23" spans="1:11">
      <c r="I23" s="77" t="s">
        <v>227</v>
      </c>
      <c r="J23" s="76">
        <v>21.684785686016713</v>
      </c>
      <c r="K23" s="76">
        <v>286.05530681759757</v>
      </c>
    </row>
    <row r="24" spans="1:11">
      <c r="I24" s="77" t="s">
        <v>226</v>
      </c>
      <c r="J24" s="76">
        <v>118.54460653987022</v>
      </c>
      <c r="K24" s="76">
        <v>661.68005896191107</v>
      </c>
    </row>
    <row r="25" spans="1:11">
      <c r="I25" s="77" t="s">
        <v>220</v>
      </c>
      <c r="J25" s="76">
        <v>80.013747692777699</v>
      </c>
      <c r="K25" s="76">
        <v>346.6507529529818</v>
      </c>
    </row>
    <row r="26" spans="1:11">
      <c r="I26" s="77" t="s">
        <v>224</v>
      </c>
      <c r="J26" s="76">
        <v>50.815583446165796</v>
      </c>
      <c r="K26" s="76">
        <v>193.47351024265453</v>
      </c>
    </row>
    <row r="27" spans="1:11">
      <c r="I27" s="77" t="s">
        <v>223</v>
      </c>
      <c r="J27" s="76">
        <v>112.39355259856787</v>
      </c>
      <c r="K27" s="76">
        <v>281.36577735386373</v>
      </c>
    </row>
    <row r="28" spans="1:11">
      <c r="I28" s="77" t="s">
        <v>221</v>
      </c>
      <c r="J28" s="76">
        <v>138.02491671797745</v>
      </c>
      <c r="K28" s="76">
        <v>672.78618115142922</v>
      </c>
    </row>
    <row r="29" spans="1:11">
      <c r="I29" s="77" t="s">
        <v>240</v>
      </c>
      <c r="J29" s="76">
        <v>90.316566032817647</v>
      </c>
      <c r="K29" s="76">
        <v>474.18693357145668</v>
      </c>
    </row>
    <row r="32" spans="1:11">
      <c r="J32" t="s">
        <v>236</v>
      </c>
      <c r="K32" t="s">
        <v>248</v>
      </c>
    </row>
    <row r="33" spans="9:11">
      <c r="I33" s="77" t="s">
        <v>227</v>
      </c>
      <c r="J33" s="76">
        <v>144.41676616969923</v>
      </c>
      <c r="K33" s="76">
        <v>742.5467080015045</v>
      </c>
    </row>
    <row r="34" spans="9:11">
      <c r="I34" s="77" t="s">
        <v>226</v>
      </c>
      <c r="J34" s="76">
        <v>188.00652221341875</v>
      </c>
      <c r="K34" s="76">
        <v>1178.4007047465293</v>
      </c>
    </row>
    <row r="35" spans="9:11">
      <c r="I35" s="77" t="s">
        <v>220</v>
      </c>
      <c r="J35" s="76">
        <v>169.59885668048528</v>
      </c>
      <c r="K35" s="76">
        <v>763.3126851067268</v>
      </c>
    </row>
    <row r="36" spans="9:11">
      <c r="I36" s="77" t="s">
        <v>224</v>
      </c>
      <c r="J36" s="76">
        <v>132.411699142934</v>
      </c>
      <c r="K36" s="76">
        <v>516.13120790771075</v>
      </c>
    </row>
    <row r="37" spans="9:11">
      <c r="I37" s="77" t="s">
        <v>223</v>
      </c>
      <c r="J37" s="76">
        <v>213.55304905763623</v>
      </c>
      <c r="K37" s="76">
        <v>1178.2796778250449</v>
      </c>
    </row>
    <row r="38" spans="9:11">
      <c r="I38" s="77" t="s">
        <v>221</v>
      </c>
      <c r="J38" s="76">
        <v>248.14814814814815</v>
      </c>
      <c r="K38" s="76">
        <v>1263.4958601625131</v>
      </c>
    </row>
    <row r="40" spans="9:11">
      <c r="I40" s="77" t="s">
        <v>227</v>
      </c>
      <c r="J40" s="76">
        <v>21.684785686016713</v>
      </c>
      <c r="K40" s="76">
        <v>286.05530681759757</v>
      </c>
    </row>
    <row r="41" spans="9:11">
      <c r="I41" s="77" t="s">
        <v>226</v>
      </c>
      <c r="J41" s="76">
        <v>118.54460653987022</v>
      </c>
      <c r="K41" s="76">
        <v>661.68005896191107</v>
      </c>
    </row>
    <row r="42" spans="9:11">
      <c r="I42" s="77" t="s">
        <v>220</v>
      </c>
      <c r="J42" s="76">
        <v>80.013747692777699</v>
      </c>
      <c r="K42" s="76">
        <v>346.6507529529818</v>
      </c>
    </row>
    <row r="43" spans="9:11">
      <c r="I43" s="77" t="s">
        <v>224</v>
      </c>
      <c r="J43" s="76">
        <v>50.815583446165796</v>
      </c>
      <c r="K43" s="76">
        <v>193.47351024265453</v>
      </c>
    </row>
    <row r="44" spans="9:11">
      <c r="I44" s="77" t="s">
        <v>223</v>
      </c>
      <c r="J44" s="76">
        <v>112.39355259856787</v>
      </c>
      <c r="K44" s="76">
        <v>281.36577735386373</v>
      </c>
    </row>
    <row r="45" spans="9:11">
      <c r="I45" s="77" t="s">
        <v>221</v>
      </c>
      <c r="J45" s="76">
        <v>138.02491671797745</v>
      </c>
      <c r="K45" s="76">
        <v>672.78618115142922</v>
      </c>
    </row>
    <row r="47" spans="9:11">
      <c r="I47" s="77" t="s">
        <v>227</v>
      </c>
      <c r="J47" s="76">
        <f>J40/SQRT(3)</f>
        <v>12.519716853141095</v>
      </c>
      <c r="K47" s="76">
        <f>K40/SQRT(3)</f>
        <v>165.15410839426096</v>
      </c>
    </row>
    <row r="48" spans="9:11">
      <c r="I48" s="77" t="s">
        <v>226</v>
      </c>
      <c r="J48" s="76">
        <f t="shared" ref="J48:K52" si="0">J41/SQRT(3)</f>
        <v>68.441760496772346</v>
      </c>
      <c r="K48" s="76">
        <f t="shared" si="0"/>
        <v>382.02116015906682</v>
      </c>
    </row>
    <row r="49" spans="9:11">
      <c r="I49" s="77" t="s">
        <v>220</v>
      </c>
      <c r="J49" s="76">
        <f t="shared" si="0"/>
        <v>46.195958769296006</v>
      </c>
      <c r="K49" s="76">
        <f t="shared" si="0"/>
        <v>200.13890553219051</v>
      </c>
    </row>
    <row r="50" spans="9:11">
      <c r="I50" s="77" t="s">
        <v>224</v>
      </c>
      <c r="J50" s="76">
        <f t="shared" si="0"/>
        <v>29.338390781671716</v>
      </c>
      <c r="K50" s="76">
        <f t="shared" si="0"/>
        <v>111.70198321965842</v>
      </c>
    </row>
    <row r="51" spans="9:11">
      <c r="I51" s="77" t="s">
        <v>223</v>
      </c>
      <c r="J51" s="76">
        <f t="shared" si="0"/>
        <v>64.890447847961525</v>
      </c>
      <c r="K51" s="76">
        <f t="shared" si="0"/>
        <v>162.44660729600156</v>
      </c>
    </row>
    <row r="52" spans="9:11">
      <c r="I52" s="77" t="s">
        <v>221</v>
      </c>
      <c r="J52" s="76">
        <f t="shared" si="0"/>
        <v>79.68872282199996</v>
      </c>
      <c r="K52" s="76">
        <f t="shared" si="0"/>
        <v>388.43328279483802</v>
      </c>
    </row>
  </sheetData>
  <dataValidations disablePrompts="1" count="2">
    <dataValidation type="list" allowBlank="1" showInputMessage="1" showErrorMessage="1" sqref="A2:A18">
      <formula1>"1,2,3,4,5,6,7,8,9,10,11,12,13,14,15,16,17,18,19,20"</formula1>
    </dataValidation>
    <dataValidation type="decimal" operator="greaterThan" allowBlank="1" showInputMessage="1" showErrorMessage="1" sqref="C2:F19">
      <formula1>0</formula1>
    </dataValidation>
  </dataValidations>
  <pageMargins left="0.7" right="0.7" top="0.75" bottom="0.75" header="0.3" footer="0.3"/>
  <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Soil_Properties</vt:lpstr>
      <vt:lpstr>Data</vt:lpstr>
      <vt:lpstr>List_sources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Linus Franke</cp:lastModifiedBy>
  <dcterms:created xsi:type="dcterms:W3CDTF">2010-09-09T08:21:48Z</dcterms:created>
  <dcterms:modified xsi:type="dcterms:W3CDTF">2013-03-06T13:18:40Z</dcterms:modified>
</cp:coreProperties>
</file>