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150" windowWidth="19320" windowHeight="8415" tabRatio="803" activeTab="1"/>
  </bookViews>
  <sheets>
    <sheet name="General" sheetId="1" r:id="rId1"/>
    <sheet name="Soil_Properties" sheetId="19" r:id="rId2"/>
    <sheet name="Data" sheetId="20" r:id="rId3"/>
    <sheet name="List_sources" sheetId="8" state="hidden" r:id="rId4"/>
    <sheet name="analys" sheetId="21" r:id="rId5"/>
  </sheets>
  <calcPr calcId="145621"/>
  <pivotCaches>
    <pivotCache cacheId="7" r:id="rId6"/>
  </pivotCaches>
</workbook>
</file>

<file path=xl/calcChain.xml><?xml version="1.0" encoding="utf-8"?>
<calcChain xmlns="http://schemas.openxmlformats.org/spreadsheetml/2006/main">
  <c r="L3" i="19" l="1"/>
  <c r="K3" i="19"/>
  <c r="J3" i="19"/>
  <c r="H3" i="19"/>
  <c r="G3" i="19"/>
  <c r="F3" i="19"/>
  <c r="D3" i="19"/>
  <c r="C3" i="19"/>
  <c r="A3" i="19"/>
  <c r="O17" i="21" l="1"/>
  <c r="O18" i="21"/>
  <c r="O19" i="21"/>
  <c r="O20" i="21"/>
  <c r="O21" i="21"/>
  <c r="O22" i="21"/>
  <c r="N18" i="21"/>
  <c r="N19" i="21"/>
  <c r="N20" i="21"/>
  <c r="N21" i="21"/>
  <c r="N22" i="21"/>
  <c r="N17" i="21"/>
  <c r="BT13" i="20"/>
  <c r="BR13" i="20"/>
  <c r="BQ13" i="20"/>
  <c r="BS5" i="20"/>
  <c r="BS6" i="20"/>
  <c r="BS7" i="20"/>
  <c r="BS8" i="20"/>
  <c r="BS9" i="20"/>
  <c r="BS11" i="20"/>
  <c r="BS12" i="20"/>
  <c r="BS13" i="20"/>
  <c r="BS14" i="20"/>
  <c r="BS16" i="20"/>
  <c r="BS17" i="20"/>
  <c r="BS18" i="20"/>
  <c r="BS20" i="20"/>
  <c r="BS21" i="20"/>
  <c r="BS22" i="20"/>
  <c r="BS23" i="20"/>
  <c r="BS24" i="20"/>
  <c r="BS4" i="20"/>
  <c r="BP5" i="20"/>
  <c r="BP6" i="20"/>
  <c r="BP7" i="20"/>
  <c r="BP8" i="20"/>
  <c r="BP9" i="20"/>
  <c r="BP11" i="20"/>
  <c r="BP12" i="20"/>
  <c r="BP13" i="20"/>
  <c r="BP14" i="20"/>
  <c r="BP16" i="20"/>
  <c r="BP17" i="20"/>
  <c r="BP18" i="20"/>
  <c r="BP20" i="20"/>
  <c r="BP21" i="20"/>
  <c r="BP22" i="20"/>
  <c r="BP23" i="20"/>
  <c r="BP24" i="20"/>
  <c r="BP4" i="20"/>
  <c r="BQ4" i="20" s="1"/>
  <c r="BR24" i="20"/>
  <c r="BQ24" i="20"/>
  <c r="BR23" i="20"/>
  <c r="BT23" i="20" s="1"/>
  <c r="BQ23" i="20"/>
  <c r="BR22" i="20"/>
  <c r="BT22" i="20" s="1"/>
  <c r="BQ22" i="20"/>
  <c r="BR21" i="20"/>
  <c r="BT21" i="20" s="1"/>
  <c r="BQ21" i="20"/>
  <c r="BR20" i="20"/>
  <c r="BT20" i="20" s="1"/>
  <c r="BQ20" i="20"/>
  <c r="BR18" i="20"/>
  <c r="BT18" i="20" s="1"/>
  <c r="BQ18" i="20"/>
  <c r="BR17" i="20"/>
  <c r="BT17" i="20" s="1"/>
  <c r="BQ17" i="20"/>
  <c r="BR16" i="20"/>
  <c r="BT16" i="20" s="1"/>
  <c r="BQ16" i="20"/>
  <c r="BR14" i="20"/>
  <c r="BT14" i="20" s="1"/>
  <c r="BQ14" i="20"/>
  <c r="BR12" i="20"/>
  <c r="BT12" i="20" s="1"/>
  <c r="BQ12" i="20"/>
  <c r="BR11" i="20"/>
  <c r="BT11" i="20" s="1"/>
  <c r="BQ11" i="20"/>
  <c r="BR9" i="20"/>
  <c r="BT9" i="20" s="1"/>
  <c r="BQ9" i="20"/>
  <c r="BR8" i="20"/>
  <c r="BT8" i="20" s="1"/>
  <c r="BQ8" i="20"/>
  <c r="BR7" i="20"/>
  <c r="BT7" i="20" s="1"/>
  <c r="BQ7" i="20"/>
  <c r="BR6" i="20"/>
  <c r="BT6" i="20" s="1"/>
  <c r="BQ6" i="20"/>
  <c r="BR5" i="20"/>
  <c r="BT5" i="20" s="1"/>
  <c r="BQ5" i="20"/>
  <c r="BR4" i="20"/>
  <c r="BT4" i="20" s="1"/>
  <c r="BT24" i="20" l="1"/>
  <c r="BC11" i="20"/>
  <c r="BC12" i="20"/>
  <c r="BC13" i="20"/>
  <c r="BC14" i="20"/>
  <c r="BC16" i="20"/>
  <c r="BC17" i="20"/>
  <c r="BC18" i="20"/>
  <c r="BC20" i="20"/>
  <c r="BC21" i="20"/>
  <c r="BC22" i="20"/>
  <c r="BC23" i="20"/>
  <c r="BC24" i="20"/>
  <c r="BC5" i="20"/>
  <c r="BC6" i="20"/>
  <c r="BC7" i="20"/>
  <c r="BC8" i="20"/>
  <c r="BC9" i="20"/>
  <c r="BC4" i="20"/>
  <c r="AE5" i="20"/>
  <c r="AE6" i="20"/>
  <c r="AE7" i="20"/>
  <c r="AE8" i="20"/>
  <c r="AE9" i="20"/>
  <c r="AE11" i="20"/>
  <c r="AE12" i="20"/>
  <c r="AE13" i="20"/>
  <c r="AE14" i="20"/>
  <c r="AE16" i="20"/>
  <c r="AE17" i="20"/>
  <c r="AE18" i="20"/>
  <c r="AE20" i="20"/>
  <c r="AE21" i="20"/>
  <c r="AE22" i="20"/>
  <c r="AE23" i="20"/>
  <c r="AE24" i="20"/>
  <c r="AE4" i="20"/>
</calcChain>
</file>

<file path=xl/sharedStrings.xml><?xml version="1.0" encoding="utf-8"?>
<sst xmlns="http://schemas.openxmlformats.org/spreadsheetml/2006/main" count="449" uniqueCount="252">
  <si>
    <t>Country</t>
  </si>
  <si>
    <t>DD</t>
  </si>
  <si>
    <t>MM</t>
  </si>
  <si>
    <t>Enumerator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</si>
  <si>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</si>
  <si>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</si>
  <si>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</si>
  <si>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</si>
  <si>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</si>
  <si>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</si>
  <si>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</si>
  <si>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</si>
  <si>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</si>
  <si>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</si>
  <si>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</si>
  <si>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</si>
  <si>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</si>
  <si>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</si>
  <si>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</si>
  <si>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</si>
  <si>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</si>
  <si>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</si>
  <si>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</si>
  <si>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</si>
  <si>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</si>
  <si>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</si>
  <si>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</si>
  <si>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</si>
  <si>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</si>
  <si>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</si>
  <si>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</si>
  <si>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</si>
  <si>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</si>
  <si>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</si>
  <si>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</si>
  <si>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</si>
  <si>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</si>
  <si>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</si>
  <si>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</si>
  <si>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</si>
  <si>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</si>
  <si>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</si>
  <si>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</si>
  <si>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</si>
  <si>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</si>
  <si>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</si>
  <si>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</si>
  <si>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</si>
  <si>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</si>
  <si>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</si>
  <si>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</si>
  <si>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</si>
  <si>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</si>
  <si>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</si>
  <si>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</si>
  <si>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</si>
  <si>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</si>
  <si>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</si>
  <si>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</si>
  <si>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</si>
  <si>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</si>
  <si>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</si>
  <si>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</si>
  <si>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</si>
  <si>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</si>
  <si>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</si>
  <si>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</si>
  <si>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</si>
  <si>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</si>
  <si>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</si>
  <si>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</si>
  <si>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</si>
  <si>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</si>
  <si>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</si>
  <si>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</si>
  <si>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</si>
  <si>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</si>
  <si>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</si>
  <si>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</si>
  <si>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</si>
  <si>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</si>
  <si>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</si>
  <si>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</si>
  <si>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</si>
  <si>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</si>
  <si>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</si>
  <si>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</si>
  <si>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</si>
  <si>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</si>
  <si>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</si>
  <si>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</si>
  <si>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</si>
  <si>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Crop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</si>
  <si>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</si>
  <si>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</si>
  <si>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</si>
  <si>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</si>
  <si>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</si>
  <si>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</si>
  <si>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</si>
  <si>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</si>
  <si>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</si>
  <si>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</si>
  <si>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</si>
  <si>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Homestead Coordinates (GPS)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</si>
  <si>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</si>
  <si>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</si>
  <si>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</si>
  <si>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</si>
  <si>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</si>
  <si>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</si>
  <si>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</si>
  <si>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</si>
  <si>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</si>
  <si>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</si>
  <si>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</si>
  <si>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</si>
  <si>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</si>
  <si>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</si>
  <si>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</si>
  <si>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</si>
  <si>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</si>
  <si>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</si>
  <si>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</si>
  <si>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</si>
  <si>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</si>
  <si>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</si>
  <si>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</si>
  <si>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</si>
  <si>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</si>
  <si>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</si>
  <si>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</si>
  <si>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</si>
  <si>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</si>
  <si>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</si>
  <si>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</si>
  <si>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</si>
  <si>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</si>
  <si>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</si>
  <si>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</si>
  <si>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</si>
  <si>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</si>
  <si>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</si>
  <si>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(crop stand)</t>
  </si>
  <si>
    <t>Replication No.</t>
  </si>
  <si>
    <t>Treatment No.</t>
  </si>
  <si>
    <t>Plot No.</t>
  </si>
  <si>
    <t>Date of establishment count</t>
  </si>
  <si>
    <t>Plot size whole area</t>
  </si>
  <si>
    <t>[m2]</t>
  </si>
  <si>
    <t>Germination count</t>
  </si>
  <si>
    <t>[%]</t>
  </si>
  <si>
    <t>Date of 50% flowering</t>
  </si>
  <si>
    <t>Date of 50% podding</t>
  </si>
  <si>
    <t>Date of full maturity</t>
  </si>
  <si>
    <t>Date of biomass sampling</t>
  </si>
  <si>
    <t>net plot area of biomass sampling</t>
  </si>
  <si>
    <r>
      <t>[m</t>
    </r>
    <r>
      <rPr>
        <vertAlign val="superscript"/>
        <sz val="9"/>
        <color indexed="8"/>
        <rFont val="Arial"/>
        <family val="2"/>
      </rPr>
      <t>2]</t>
    </r>
  </si>
  <si>
    <t>No. of plants in sampled area</t>
  </si>
  <si>
    <t>Above ground fresh biomass</t>
  </si>
  <si>
    <t>[g]</t>
  </si>
  <si>
    <t>Above ground dried biomass</t>
  </si>
  <si>
    <t>Root fresh weight roots &amp; nodules</t>
  </si>
  <si>
    <t>Root dry weight roots without nodules</t>
  </si>
  <si>
    <t>Root fresh weight roots without nodules</t>
  </si>
  <si>
    <t>Nodule mean score from 10 plants</t>
  </si>
  <si>
    <t>#</t>
  </si>
  <si>
    <t>Nodule no. of sampled plants</t>
  </si>
  <si>
    <t>Nodule fresh weight</t>
  </si>
  <si>
    <t>Nodule dry weight</t>
  </si>
  <si>
    <t xml:space="preserve"> No. of nodules per plant based on total nodules from sampled plants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</si>
  <si>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</si>
  <si>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</si>
  <si>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</si>
  <si>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</si>
  <si>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</si>
  <si>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[kg dry matter/ha]</t>
  </si>
  <si>
    <t>Above ground biomass (calculated)</t>
  </si>
  <si>
    <t>Total above ground N uptake (calculated)</t>
  </si>
  <si>
    <t>[kg N/ha]</t>
  </si>
  <si>
    <t>Total above ground P uptake  (calculated)</t>
  </si>
  <si>
    <t>[kg P/ha]</t>
  </si>
  <si>
    <t>biological % of N fixed=BNF-%Ndfa  (calculated)</t>
  </si>
  <si>
    <t>[kg/ha]</t>
  </si>
  <si>
    <t>BNF-fix (calculated)</t>
  </si>
  <si>
    <t>Root yield (Calculated)</t>
  </si>
  <si>
    <t>[kg /ha]</t>
  </si>
  <si>
    <t>Date of harvest</t>
  </si>
  <si>
    <t>Net plot area harvesting</t>
  </si>
  <si>
    <t>No. of plants in harvest net plot</t>
  </si>
  <si>
    <t>Mean pod load for at least 5 plants</t>
  </si>
  <si>
    <t>Mean pod clearance for at least 5 plants</t>
  </si>
  <si>
    <t>Total fresh weight of all pods in the netplot</t>
  </si>
  <si>
    <t>[kg]</t>
  </si>
  <si>
    <t>Total fresh weight of all haulms in the netplot</t>
  </si>
  <si>
    <t>Fresh weight of a sub-sample of all pods</t>
  </si>
  <si>
    <t>Fresh weight of husks of the subsample separated with grains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</si>
  <si>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</si>
  <si>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</si>
  <si>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</si>
  <si>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</si>
  <si>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</si>
  <si>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</si>
  <si>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</si>
  <si>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</si>
  <si>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[kg/net plot]</t>
  </si>
  <si>
    <t>Total stover yield Haulm + husks (calculated)</t>
  </si>
  <si>
    <t>Sub-treatment (variety name - see sheet 'Treatment structure')</t>
  </si>
  <si>
    <t>Specify if "Other"</t>
  </si>
  <si>
    <t>Type of experiment</t>
  </si>
  <si>
    <t>Type Experiment</t>
  </si>
  <si>
    <t>Input</t>
  </si>
  <si>
    <t>(e.g. KE001_AGRO has to be unique, meaning: Kenia, experiment # 001, Agronomy Survey)</t>
  </si>
  <si>
    <t>Mandebvu</t>
  </si>
  <si>
    <t>Dolomite</t>
  </si>
  <si>
    <t>SSP + dolomite</t>
  </si>
  <si>
    <t>Compound L</t>
  </si>
  <si>
    <t>SSP</t>
  </si>
  <si>
    <t>none</t>
  </si>
  <si>
    <t>Comp L + Dolomite</t>
  </si>
  <si>
    <t>weedy fallow</t>
  </si>
  <si>
    <t>dolomite</t>
  </si>
  <si>
    <t>CBC1</t>
  </si>
  <si>
    <t>Mhondoro</t>
  </si>
  <si>
    <t>Zim-cow002-inp</t>
  </si>
  <si>
    <t>T.Mombeyarara</t>
  </si>
  <si>
    <t>T.kainga</t>
  </si>
  <si>
    <t>Grain</t>
  </si>
  <si>
    <t>Haulm</t>
  </si>
  <si>
    <t>Husk</t>
  </si>
  <si>
    <t>Total stover</t>
  </si>
  <si>
    <t>Grand Total</t>
  </si>
  <si>
    <t>Row Labels</t>
  </si>
  <si>
    <t>Average of Grain</t>
  </si>
  <si>
    <t>Average of Total stover</t>
  </si>
  <si>
    <t>Count of Grain</t>
  </si>
  <si>
    <t>Count of Total stover</t>
  </si>
  <si>
    <t>StdDev of Grain</t>
  </si>
  <si>
    <t>StdDev of Total stover</t>
  </si>
  <si>
    <t>Stover</t>
  </si>
  <si>
    <t>pH (H2O)</t>
  </si>
  <si>
    <t>cmol/kg</t>
  </si>
  <si>
    <t>ug/gMg</t>
  </si>
  <si>
    <t>ug/g Ca</t>
  </si>
  <si>
    <t>ug/g K</t>
  </si>
  <si>
    <r>
      <t>ugP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  <r>
      <rPr>
        <b/>
        <sz val="10"/>
        <rFont val="Arial"/>
        <family val="2"/>
      </rPr>
      <t>/g</t>
    </r>
  </si>
  <si>
    <t>Titre</t>
  </si>
  <si>
    <t>%N/1g</t>
  </si>
  <si>
    <t>%N</t>
  </si>
  <si>
    <t>% sand</t>
  </si>
  <si>
    <t>%clay</t>
  </si>
  <si>
    <t>% silt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</si>
</sst>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ndara"/>
      <family val="2"/>
    </font>
    <font>
      <b/>
      <sz val="14"/>
      <color rgb="FFFF0000"/>
      <name val="Calibri"/>
      <family val="2"/>
      <scheme val="minor"/>
    </font>
    <font>
      <b/>
      <sz val="11"/>
      <color theme="1"/>
      <name val="Candara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vertAlign val="subscript"/>
      <sz val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4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/>
    <xf numFmtId="0" fontId="0" fillId="0" borderId="0" xfId="0" applyFont="1"/>
    <xf numFmtId="0" fontId="0" fillId="0" borderId="11" xfId="0" applyBorder="1"/>
    <xf numFmtId="0" fontId="28" fillId="0" borderId="0" xfId="0" applyFont="1"/>
    <xf numFmtId="0" fontId="0" fillId="0" borderId="11" xfId="0" applyFont="1" applyBorder="1"/>
    <xf numFmtId="0" fontId="28" fillId="0" borderId="11" xfId="0" applyFont="1" applyBorder="1"/>
    <xf numFmtId="0" fontId="0" fillId="0" borderId="0" xfId="0" applyFont="1" applyBorder="1"/>
    <xf numFmtId="0" fontId="30" fillId="0" borderId="0" xfId="0" applyFont="1"/>
    <xf numFmtId="0" fontId="29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0" fillId="0" borderId="11" xfId="0" applyBorder="1"/>
    <xf numFmtId="0" fontId="3" fillId="0" borderId="0" xfId="0" applyFont="1"/>
    <xf numFmtId="0" fontId="22" fillId="0" borderId="12" xfId="0" applyFont="1" applyFill="1" applyBorder="1" applyAlignment="1" applyProtection="1">
      <alignment horizontal="left" vertical="top"/>
      <protection locked="0"/>
    </xf>
    <xf numFmtId="0" fontId="22" fillId="0" borderId="13" xfId="0" applyFont="1" applyFill="1" applyBorder="1" applyAlignment="1" applyProtection="1">
      <alignment horizontal="left" vertical="top"/>
      <protection locked="0"/>
    </xf>
    <xf numFmtId="0" fontId="22" fillId="0" borderId="14" xfId="0" applyFont="1" applyBorder="1" applyAlignment="1" applyProtection="1">
      <alignment horizontal="left" vertical="top"/>
      <protection locked="0"/>
    </xf>
    <xf numFmtId="0" fontId="22" fillId="0" borderId="13" xfId="0" applyFont="1" applyBorder="1" applyAlignment="1" applyProtection="1">
      <alignment horizontal="left" vertical="top"/>
      <protection locked="0"/>
    </xf>
    <xf numFmtId="0" fontId="34" fillId="0" borderId="13" xfId="0" applyFont="1" applyBorder="1" applyAlignment="1">
      <alignment horizontal="left" vertical="top" wrapText="1"/>
    </xf>
    <xf numFmtId="0" fontId="34" fillId="0" borderId="15" xfId="0" applyFont="1" applyBorder="1" applyAlignment="1">
      <alignment horizontal="left" vertical="top" wrapText="1"/>
    </xf>
    <xf numFmtId="0" fontId="22" fillId="0" borderId="16" xfId="0" applyFont="1" applyFill="1" applyBorder="1" applyAlignment="1" applyProtection="1">
      <alignment horizontal="left" vertical="top"/>
      <protection locked="0"/>
    </xf>
    <xf numFmtId="0" fontId="0" fillId="0" borderId="17" xfId="0" applyFont="1" applyBorder="1"/>
    <xf numFmtId="0" fontId="20" fillId="25" borderId="16" xfId="73" applyFont="1" applyFill="1" applyBorder="1" applyAlignment="1">
      <alignment horizontal="center" vertical="top" wrapText="1"/>
    </xf>
    <xf numFmtId="164" fontId="20" fillId="25" borderId="12" xfId="73" applyNumberFormat="1" applyFont="1" applyFill="1" applyBorder="1" applyAlignment="1">
      <alignment horizontal="center" vertical="top" wrapText="1"/>
    </xf>
    <xf numFmtId="2" fontId="20" fillId="25" borderId="12" xfId="73" applyNumberFormat="1" applyFont="1" applyFill="1" applyBorder="1" applyAlignment="1">
      <alignment horizontal="center" vertical="top" wrapText="1"/>
    </xf>
    <xf numFmtId="0" fontId="35" fillId="26" borderId="16" xfId="0" applyFont="1" applyFill="1" applyBorder="1" applyAlignment="1">
      <alignment vertical="top" wrapText="1"/>
    </xf>
    <xf numFmtId="0" fontId="35" fillId="26" borderId="12" xfId="0" applyFont="1" applyFill="1" applyBorder="1" applyAlignment="1">
      <alignment vertical="top" wrapText="1"/>
    </xf>
    <xf numFmtId="0" fontId="21" fillId="26" borderId="12" xfId="0" applyFont="1" applyFill="1" applyBorder="1" applyAlignment="1">
      <alignment vertical="top" wrapText="1"/>
    </xf>
    <xf numFmtId="3" fontId="21" fillId="26" borderId="12" xfId="0" applyNumberFormat="1" applyFont="1" applyFill="1" applyBorder="1" applyAlignment="1">
      <alignment vertical="top" wrapText="1"/>
    </xf>
    <xf numFmtId="0" fontId="35" fillId="0" borderId="12" xfId="0" applyFont="1" applyBorder="1" applyAlignment="1">
      <alignment vertical="top" wrapText="1"/>
    </xf>
    <xf numFmtId="0" fontId="21" fillId="0" borderId="18" xfId="0" applyFont="1" applyFill="1" applyBorder="1" applyAlignment="1">
      <alignment vertical="top" wrapText="1"/>
    </xf>
    <xf numFmtId="0" fontId="35" fillId="0" borderId="18" xfId="0" applyFont="1" applyBorder="1" applyAlignment="1">
      <alignment vertical="top" wrapText="1"/>
    </xf>
    <xf numFmtId="0" fontId="21" fillId="0" borderId="16" xfId="0" applyFont="1" applyFill="1" applyBorder="1" applyAlignment="1">
      <alignment vertical="top" wrapText="1"/>
    </xf>
    <xf numFmtId="0" fontId="35" fillId="0" borderId="12" xfId="0" applyFont="1" applyBorder="1" applyAlignment="1">
      <alignment vertical="top"/>
    </xf>
    <xf numFmtId="0" fontId="35" fillId="0" borderId="19" xfId="0" applyFont="1" applyBorder="1" applyAlignment="1">
      <alignment vertical="top"/>
    </xf>
    <xf numFmtId="0" fontId="35" fillId="0" borderId="16" xfId="0" applyFont="1" applyBorder="1" applyAlignment="1">
      <alignment vertical="top"/>
    </xf>
    <xf numFmtId="0" fontId="21" fillId="0" borderId="12" xfId="0" applyFont="1" applyFill="1" applyBorder="1" applyAlignment="1">
      <alignment vertical="top" wrapText="1"/>
    </xf>
    <xf numFmtId="0" fontId="21" fillId="0" borderId="19" xfId="0" applyFont="1" applyFill="1" applyBorder="1" applyAlignment="1">
      <alignment vertical="top" wrapText="1"/>
    </xf>
    <xf numFmtId="0" fontId="0" fillId="0" borderId="17" xfId="0" applyBorder="1"/>
    <xf numFmtId="3" fontId="24" fillId="26" borderId="13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36" fillId="0" borderId="13" xfId="0" applyFont="1" applyBorder="1"/>
    <xf numFmtId="0" fontId="37" fillId="0" borderId="13" xfId="0" applyFont="1" applyFill="1" applyBorder="1"/>
    <xf numFmtId="0" fontId="20" fillId="0" borderId="13" xfId="0" applyFont="1" applyFill="1" applyBorder="1"/>
    <xf numFmtId="0" fontId="0" fillId="0" borderId="13" xfId="0" applyBorder="1"/>
    <xf numFmtId="0" fontId="18" fillId="0" borderId="15" xfId="0" applyFont="1" applyFill="1" applyBorder="1"/>
    <xf numFmtId="0" fontId="24" fillId="0" borderId="14" xfId="0" applyFont="1" applyFill="1" applyBorder="1" applyAlignment="1">
      <alignment vertical="top" wrapText="1"/>
    </xf>
    <xf numFmtId="0" fontId="38" fillId="0" borderId="13" xfId="0" applyFont="1" applyBorder="1" applyAlignment="1">
      <alignment vertical="top" wrapText="1"/>
    </xf>
    <xf numFmtId="0" fontId="24" fillId="0" borderId="15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4" fillId="0" borderId="13" xfId="0" applyFont="1" applyBorder="1" applyAlignment="1">
      <alignment horizontal="left" vertical="top" wrapText="1"/>
    </xf>
    <xf numFmtId="1" fontId="24" fillId="0" borderId="13" xfId="0" applyNumberFormat="1" applyFont="1" applyBorder="1" applyAlignment="1">
      <alignment horizontal="left" vertical="top" wrapText="1"/>
    </xf>
    <xf numFmtId="0" fontId="24" fillId="26" borderId="13" xfId="0" applyFont="1" applyFill="1" applyBorder="1" applyAlignment="1">
      <alignment vertical="top" wrapText="1"/>
    </xf>
    <xf numFmtId="0" fontId="38" fillId="26" borderId="13" xfId="0" applyFont="1" applyFill="1" applyBorder="1" applyAlignment="1">
      <alignment vertical="top" wrapText="1"/>
    </xf>
    <xf numFmtId="0" fontId="38" fillId="26" borderId="15" xfId="0" applyFont="1" applyFill="1" applyBorder="1" applyAlignment="1">
      <alignment vertical="top" wrapText="1"/>
    </xf>
    <xf numFmtId="0" fontId="25" fillId="25" borderId="15" xfId="73" applyFont="1" applyFill="1" applyBorder="1" applyAlignment="1">
      <alignment horizontal="left" vertical="top" wrapText="1"/>
    </xf>
    <xf numFmtId="0" fontId="38" fillId="25" borderId="0" xfId="0" applyFont="1" applyFill="1" applyBorder="1" applyAlignment="1">
      <alignment vertical="top" wrapText="1"/>
    </xf>
    <xf numFmtId="3" fontId="18" fillId="0" borderId="13" xfId="0" applyNumberFormat="1" applyFont="1" applyFill="1" applyBorder="1" applyAlignment="1">
      <alignment horizontal="right"/>
    </xf>
    <xf numFmtId="164" fontId="18" fillId="0" borderId="13" xfId="0" applyNumberFormat="1" applyFont="1" applyFill="1" applyBorder="1"/>
    <xf numFmtId="164" fontId="25" fillId="25" borderId="13" xfId="73" applyNumberFormat="1" applyFont="1" applyFill="1" applyBorder="1" applyAlignment="1">
      <alignment horizontal="left" vertical="top" wrapText="1"/>
    </xf>
    <xf numFmtId="2" fontId="18" fillId="0" borderId="13" xfId="0" applyNumberFormat="1" applyFont="1" applyFill="1" applyBorder="1"/>
    <xf numFmtId="2" fontId="25" fillId="25" borderId="13" xfId="73" applyNumberFormat="1" applyFont="1" applyFill="1" applyBorder="1" applyAlignment="1">
      <alignment horizontal="left" vertical="top" wrapText="1"/>
    </xf>
    <xf numFmtId="0" fontId="2" fillId="0" borderId="11" xfId="0" applyFont="1" applyBorder="1"/>
    <xf numFmtId="0" fontId="27" fillId="0" borderId="0" xfId="0" applyFont="1"/>
    <xf numFmtId="0" fontId="26" fillId="0" borderId="0" xfId="0" applyFont="1"/>
    <xf numFmtId="0" fontId="0" fillId="0" borderId="15" xfId="0" applyBorder="1"/>
    <xf numFmtId="0" fontId="0" fillId="0" borderId="11" xfId="0" applyFill="1" applyBorder="1"/>
    <xf numFmtId="0" fontId="0" fillId="0" borderId="14" xfId="0" applyBorder="1"/>
    <xf numFmtId="0" fontId="0" fillId="0" borderId="18" xfId="0" applyBorder="1"/>
    <xf numFmtId="0" fontId="0" fillId="0" borderId="18" xfId="0" applyFont="1" applyBorder="1"/>
    <xf numFmtId="1" fontId="0" fillId="0" borderId="17" xfId="0" applyNumberFormat="1" applyBorder="1"/>
    <xf numFmtId="0" fontId="35" fillId="0" borderId="20" xfId="0" applyFont="1" applyBorder="1" applyAlignment="1">
      <alignment vertical="center"/>
    </xf>
    <xf numFmtId="0" fontId="35" fillId="0" borderId="21" xfId="0" applyFont="1" applyBorder="1" applyAlignment="1">
      <alignment vertic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24" fillId="0" borderId="14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19" fillId="0" borderId="14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1" xfId="0" applyNumberFormat="1" applyBorder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 applyProtection="1">
      <protection hidden="1"/>
    </xf>
    <xf numFmtId="0" fontId="19" fillId="0" borderId="0" xfId="0" applyFont="1"/>
    <xf numFmtId="2" fontId="0" fillId="27" borderId="0" xfId="0" applyNumberFormat="1" applyFill="1"/>
    <xf numFmtId="0" fontId="0" fillId="27" borderId="0" xfId="0" applyFill="1"/>
    <xf numFmtId="2" fontId="0" fillId="27" borderId="0" xfId="0" applyNumberFormat="1" applyFill="1" applyProtection="1">
      <protection hidden="1"/>
    </xf>
  </cellXfs>
  <cellStyles count="87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Explanatory Text 2" xfId="55"/>
    <cellStyle name="Explanatory Text 3" xfId="56"/>
    <cellStyle name="Good 2" xfId="57"/>
    <cellStyle name="Good 3" xfId="58"/>
    <cellStyle name="Heading 1 2" xfId="59"/>
    <cellStyle name="Heading 1 3" xfId="60"/>
    <cellStyle name="Heading 2 2" xfId="61"/>
    <cellStyle name="Heading 2 3" xfId="62"/>
    <cellStyle name="Heading 3 2" xfId="63"/>
    <cellStyle name="Heading 3 3" xfId="64"/>
    <cellStyle name="Heading 4 2" xfId="65"/>
    <cellStyle name="Heading 4 3" xfId="66"/>
    <cellStyle name="Input 2" xfId="67"/>
    <cellStyle name="Input 3" xfId="68"/>
    <cellStyle name="Linked Cell 2" xfId="69"/>
    <cellStyle name="Linked Cell 3" xfId="70"/>
    <cellStyle name="Neutral 2" xfId="71"/>
    <cellStyle name="Neutral 3" xfId="72"/>
    <cellStyle name="Normal" xfId="0" builtinId="0"/>
    <cellStyle name="Normal 2" xfId="73"/>
    <cellStyle name="Normal 2 2" xfId="74"/>
    <cellStyle name="Normal 3" xfId="75"/>
    <cellStyle name="Note 2" xfId="76"/>
    <cellStyle name="Note 3" xfId="77"/>
    <cellStyle name="Output 2" xfId="78"/>
    <cellStyle name="Output 3" xfId="79"/>
    <cellStyle name="Style 1" xfId="80"/>
    <cellStyle name="Title 2" xfId="81"/>
    <cellStyle name="Title 3" xfId="82"/>
    <cellStyle name="Total 2" xfId="83"/>
    <cellStyle name="Total 3" xfId="84"/>
    <cellStyle name="Warning Text 2" xfId="85"/>
    <cellStyle name="Warning Text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analys!$N$17:$N$22</c:f>
                <c:numCache>
                  <c:formatCode>General</c:formatCode>
                  <c:ptCount val="6"/>
                  <c:pt idx="0">
                    <c:v>224.18939314272177</c:v>
                  </c:pt>
                  <c:pt idx="1">
                    <c:v>137.65694077662533</c:v>
                  </c:pt>
                  <c:pt idx="2">
                    <c:v>324.18873063019311</c:v>
                  </c:pt>
                  <c:pt idx="3">
                    <c:v>167.02763171432116</c:v>
                  </c:pt>
                  <c:pt idx="4">
                    <c:v>197.03027329068345</c:v>
                  </c:pt>
                  <c:pt idx="5">
                    <c:v>119.31350096049518</c:v>
                  </c:pt>
                </c:numCache>
              </c:numRef>
            </c:plus>
            <c:minus>
              <c:numRef>
                <c:f>analys!$N$17:$N$22</c:f>
                <c:numCache>
                  <c:formatCode>General</c:formatCode>
                  <c:ptCount val="6"/>
                  <c:pt idx="0">
                    <c:v>224.18939314272177</c:v>
                  </c:pt>
                  <c:pt idx="1">
                    <c:v>137.65694077662533</c:v>
                  </c:pt>
                  <c:pt idx="2">
                    <c:v>324.18873063019311</c:v>
                  </c:pt>
                  <c:pt idx="3">
                    <c:v>167.02763171432116</c:v>
                  </c:pt>
                  <c:pt idx="4">
                    <c:v>197.03027329068345</c:v>
                  </c:pt>
                  <c:pt idx="5">
                    <c:v>119.31350096049518</c:v>
                  </c:pt>
                </c:numCache>
              </c:numRef>
            </c:minus>
          </c:errBars>
          <c:cat>
            <c:strRef>
              <c:f>analys!$M$3:$M$8</c:f>
              <c:strCache>
                <c:ptCount val="6"/>
                <c:pt idx="0">
                  <c:v>Comp L + Dolomite</c:v>
                </c:pt>
                <c:pt idx="1">
                  <c:v>Compound L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dolomite</c:v>
                </c:pt>
              </c:strCache>
            </c:strRef>
          </c:cat>
          <c:val>
            <c:numRef>
              <c:f>analys!$N$3:$N$8</c:f>
              <c:numCache>
                <c:formatCode>General</c:formatCode>
                <c:ptCount val="6"/>
                <c:pt idx="0">
                  <c:v>498.31008497675174</c:v>
                </c:pt>
                <c:pt idx="1">
                  <c:v>699.46033561127899</c:v>
                </c:pt>
                <c:pt idx="2">
                  <c:v>893.64043937358144</c:v>
                </c:pt>
                <c:pt idx="3">
                  <c:v>1075.0236146612854</c:v>
                </c:pt>
                <c:pt idx="4">
                  <c:v>660.64585092444861</c:v>
                </c:pt>
                <c:pt idx="5">
                  <c:v>733.04494554379517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128576"/>
        <c:axId val="199130112"/>
      </c:barChart>
      <c:catAx>
        <c:axId val="199128576"/>
        <c:scaling>
          <c:orientation val="minMax"/>
        </c:scaling>
        <c:delete val="0"/>
        <c:axPos val="b"/>
        <c:majorTickMark val="out"/>
        <c:minorTickMark val="none"/>
        <c:tickLblPos val="nextTo"/>
        <c:crossAx val="199130112"/>
        <c:crosses val="autoZero"/>
        <c:auto val="1"/>
        <c:lblAlgn val="ctr"/>
        <c:lblOffset val="100"/>
        <c:noMultiLvlLbl val="0"/>
      </c:catAx>
      <c:valAx>
        <c:axId val="199130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Cowpea 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1285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analys!$O$17:$O$22</c:f>
                <c:numCache>
                  <c:formatCode>General</c:formatCode>
                  <c:ptCount val="6"/>
                  <c:pt idx="0">
                    <c:v>385.69920162941156</c:v>
                  </c:pt>
                  <c:pt idx="1">
                    <c:v>617.3682964524088</c:v>
                  </c:pt>
                  <c:pt idx="2">
                    <c:v>597.20140160138055</c:v>
                  </c:pt>
                  <c:pt idx="3">
                    <c:v>114.03046926082125</c:v>
                  </c:pt>
                  <c:pt idx="4">
                    <c:v>1145.1079992384266</c:v>
                  </c:pt>
                  <c:pt idx="5">
                    <c:v>416.63321193553077</c:v>
                  </c:pt>
                </c:numCache>
              </c:numRef>
            </c:plus>
            <c:minus>
              <c:numRef>
                <c:f>analys!$O$17:$O$22</c:f>
                <c:numCache>
                  <c:formatCode>General</c:formatCode>
                  <c:ptCount val="6"/>
                  <c:pt idx="0">
                    <c:v>385.69920162941156</c:v>
                  </c:pt>
                  <c:pt idx="1">
                    <c:v>617.3682964524088</c:v>
                  </c:pt>
                  <c:pt idx="2">
                    <c:v>597.20140160138055</c:v>
                  </c:pt>
                  <c:pt idx="3">
                    <c:v>114.03046926082125</c:v>
                  </c:pt>
                  <c:pt idx="4">
                    <c:v>1145.1079992384266</c:v>
                  </c:pt>
                  <c:pt idx="5">
                    <c:v>416.63321193553077</c:v>
                  </c:pt>
                </c:numCache>
              </c:numRef>
            </c:minus>
          </c:errBars>
          <c:cat>
            <c:strRef>
              <c:f>analys!$M$3:$M$8</c:f>
              <c:strCache>
                <c:ptCount val="6"/>
                <c:pt idx="0">
                  <c:v>Comp L + Dolomite</c:v>
                </c:pt>
                <c:pt idx="1">
                  <c:v>Compound L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dolomite</c:v>
                </c:pt>
              </c:strCache>
            </c:strRef>
          </c:cat>
          <c:val>
            <c:numRef>
              <c:f>analys!$O$3:$O$8</c:f>
              <c:numCache>
                <c:formatCode>General</c:formatCode>
                <c:ptCount val="6"/>
                <c:pt idx="0">
                  <c:v>6289.5776527602329</c:v>
                </c:pt>
                <c:pt idx="1">
                  <c:v>6078.6801474625026</c:v>
                </c:pt>
                <c:pt idx="2">
                  <c:v>4976.7217311519007</c:v>
                </c:pt>
                <c:pt idx="3">
                  <c:v>5097.2025175321614</c:v>
                </c:pt>
                <c:pt idx="4">
                  <c:v>6099.7186513279084</c:v>
                </c:pt>
                <c:pt idx="5">
                  <c:v>6853.1738654069713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154688"/>
        <c:axId val="199156480"/>
      </c:barChart>
      <c:catAx>
        <c:axId val="199154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99156480"/>
        <c:crosses val="autoZero"/>
        <c:auto val="1"/>
        <c:lblAlgn val="ctr"/>
        <c:lblOffset val="100"/>
        <c:noMultiLvlLbl val="0"/>
      </c:catAx>
      <c:valAx>
        <c:axId val="199156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cowpea stover yield (kg/ha)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141442840478273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91546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190500</xdr:colOff>
      <xdr:row>0</xdr:row>
      <xdr:rowOff>80962</xdr:rowOff>
    </xdr:from>
    <xdr:to>
      <xdr:col>21</xdr:col>
      <xdr:colOff>762000</xdr:colOff>
      <xdr:row>14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16</xdr:row>
      <xdr:rowOff>4762</xdr:rowOff>
    </xdr:from>
    <xdr:to>
      <xdr:col>21</xdr:col>
      <xdr:colOff>619125</xdr:colOff>
      <xdr:row>30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e, Linus" refreshedDate="40800.666643171295" createdVersion="4" refreshedVersion="4" minRefreshableVersion="3" recordCount="18">
  <cacheSource type="worksheet">
    <worksheetSource ref="A1:F19" sheet="analys"/>
  </cacheSource>
  <cacheFields count="6">
    <cacheField name="Replication No." numFmtId="0">
      <sharedItems containsSemiMixedTypes="0" containsString="0" containsNumber="1" containsInteger="1" minValue="1" maxValue="3"/>
    </cacheField>
    <cacheField name="Main treatment" numFmtId="0">
      <sharedItems count="6">
        <s v="Dolomite"/>
        <s v="SSP + dolomite"/>
        <s v="Compound L"/>
        <s v="SSP"/>
        <s v="none"/>
        <s v="Comp L + Dolomite"/>
      </sharedItems>
    </cacheField>
    <cacheField name="Grain" numFmtId="0">
      <sharedItems containsSemiMixedTypes="0" containsString="0" containsNumber="1" minValue="230.8802308802309" maxValue="1498.7114845938374"/>
    </cacheField>
    <cacheField name="Haulm" numFmtId="0">
      <sharedItems containsSemiMixedTypes="0" containsString="0" containsNumber="1" minValue="2989.3719806763283" maxValue="7472.0496894409935"/>
    </cacheField>
    <cacheField name="Husk" numFmtId="0">
      <sharedItems containsSemiMixedTypes="0" containsString="0" containsNumber="1" minValue="229.33333333333329" maxValue="946.55462184873943"/>
    </cacheField>
    <cacheField name="Total stover" numFmtId="0">
      <sharedItems containsSemiMixedTypes="0" containsString="0" containsNumber="1" minValue="3887.6832368691512" maxValue="7719.5373741700578" count="18">
        <n v="4989.6671623592065"/>
        <n v="6029.4715692184045"/>
        <n v="6478.2660406885761"/>
        <n v="6691.9353429445164"/>
        <n v="4932.5873667353871"/>
        <n v="5677.0521541950111"/>
        <n v="3935.9266025250677"/>
        <n v="5042.8161543098258"/>
        <n v="7719.5373741700578"/>
        <n v="6189.7603512914511"/>
        <n v="7156.0039361656618"/>
        <n v="4867.1168831168834"/>
        <n v="5316.2040315512713"/>
        <n v="7374.0460908368486"/>
        <n v="6890.6575185820475"/>
        <n v="7001.9204527942393"/>
        <n v="6004.5714285714284"/>
        <n v="3887.683236869151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1"/>
    <x v="0"/>
    <n v="792.87650019357341"/>
    <n v="4333.0663106364036"/>
    <n v="656.60085172280299"/>
    <x v="0"/>
  </r>
  <r>
    <n v="1"/>
    <x v="1"/>
    <n v="662.85714285714278"/>
    <n v="5605.9795057263409"/>
    <n v="423.49206349206349"/>
    <x v="1"/>
  </r>
  <r>
    <n v="1"/>
    <x v="2"/>
    <n v="846.53968253968253"/>
    <n v="5859.1549295774648"/>
    <n v="619.11111111111109"/>
    <x v="2"/>
  </r>
  <r>
    <n v="1"/>
    <x v="3"/>
    <n v="631.05286151157713"/>
    <n v="6205.7142857142853"/>
    <n v="486.22105723023151"/>
    <x v="3"/>
  </r>
  <r>
    <n v="1"/>
    <x v="4"/>
    <n v="1400.2302459445318"/>
    <n v="4226.2765347102695"/>
    <n v="706.31083202511775"/>
    <x v="4"/>
  </r>
  <r>
    <n v="1"/>
    <x v="5"/>
    <n v="943.7037037037037"/>
    <n v="5128.1632653061224"/>
    <n v="548.88888888888891"/>
    <x v="5"/>
  </r>
  <r>
    <n v="2"/>
    <x v="0"/>
    <n v="1498.7114845938374"/>
    <n v="2989.3719806763283"/>
    <n v="946.55462184873943"/>
    <x v="6"/>
  </r>
  <r>
    <n v="2"/>
    <x v="4"/>
    <n v="978.56540084388189"/>
    <n v="4505.1428571428578"/>
    <n v="537.67329716696804"/>
    <x v="7"/>
  </r>
  <r>
    <n v="2"/>
    <x v="3"/>
    <n v="335.13957307060753"/>
    <n v="7472.0496894409935"/>
    <n v="247.487684729064"/>
    <x v="8"/>
  </r>
  <r>
    <n v="2"/>
    <x v="5"/>
    <n v="320.34632034632034"/>
    <n v="5904.3609022556384"/>
    <n v="285.39944903581261"/>
    <x v="9"/>
  </r>
  <r>
    <n v="2"/>
    <x v="1"/>
    <n v="965.65438754118009"/>
    <n v="6541.4965986394564"/>
    <n v="614.50733752620545"/>
    <x v="10"/>
  </r>
  <r>
    <n v="2"/>
    <x v="2"/>
    <n v="827.47474747474746"/>
    <n v="4308.5714285714284"/>
    <n v="558.54545454545462"/>
    <x v="11"/>
  </r>
  <r>
    <n v="3"/>
    <x v="4"/>
    <n v="846.2751971954425"/>
    <n v="4636.8"/>
    <n v="679.4040315512708"/>
    <x v="12"/>
  </r>
  <r>
    <n v="3"/>
    <x v="1"/>
    <n v="570.62330623306241"/>
    <n v="6793.2330827067672"/>
    <n v="580.81300813008147"/>
    <x v="13"/>
  </r>
  <r>
    <n v="3"/>
    <x v="2"/>
    <n v="424.36657681940699"/>
    <n v="6492.8138528138534"/>
    <n v="397.843665768194"/>
    <x v="14"/>
  </r>
  <r>
    <n v="3"/>
    <x v="5"/>
    <n v="230.8802308802309"/>
    <n v="6771.0402219140087"/>
    <n v="230.8802308802309"/>
    <x v="15"/>
  </r>
  <r>
    <n v="3"/>
    <x v="0"/>
    <n v="389.33333333333331"/>
    <n v="5775.2380952380954"/>
    <n v="229.33333333333329"/>
    <x v="16"/>
  </r>
  <r>
    <n v="3"/>
    <x v="3"/>
    <n v="1015.7451181911612"/>
    <n v="3338.9473684210525"/>
    <n v="548.7358684480987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20:K27" firstHeaderRow="0" firstDataRow="1" firstDataCol="1"/>
  <pivotFields count="6">
    <pivotField showAll="0"/>
    <pivotField axis="axisRow" showAll="0">
      <items count="7">
        <item x="5"/>
        <item x="2"/>
        <item x="0"/>
        <item x="4"/>
        <item x="3"/>
        <item x="1"/>
        <item t="default"/>
      </items>
    </pivotField>
    <pivotField dataField="1" showAll="0"/>
    <pivotField showAll="0"/>
    <pivotField showAll="0"/>
    <pivotField dataField="1" showAll="0">
      <items count="19">
        <item x="17"/>
        <item x="6"/>
        <item x="11"/>
        <item x="4"/>
        <item x="0"/>
        <item x="7"/>
        <item x="12"/>
        <item x="5"/>
        <item x="16"/>
        <item x="1"/>
        <item x="9"/>
        <item x="2"/>
        <item x="3"/>
        <item x="14"/>
        <item x="15"/>
        <item x="10"/>
        <item x="13"/>
        <item x="8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tdDev of Grain" fld="2" subtotal="stdDev" baseField="1" baseItem="0"/>
    <dataField name="StdDev of Total stover" fld="5" subtotal="stdDev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11:K18" firstHeaderRow="0" firstDataRow="1" firstDataCol="1"/>
  <pivotFields count="6">
    <pivotField showAll="0"/>
    <pivotField axis="axisRow" showAll="0">
      <items count="7">
        <item x="5"/>
        <item x="2"/>
        <item x="0"/>
        <item x="4"/>
        <item x="3"/>
        <item x="1"/>
        <item t="default"/>
      </items>
    </pivotField>
    <pivotField dataField="1" showAll="0"/>
    <pivotField showAll="0"/>
    <pivotField showAll="0"/>
    <pivotField dataField="1" showAll="0">
      <items count="19">
        <item x="17"/>
        <item x="6"/>
        <item x="11"/>
        <item x="4"/>
        <item x="0"/>
        <item x="7"/>
        <item x="12"/>
        <item x="5"/>
        <item x="16"/>
        <item x="1"/>
        <item x="9"/>
        <item x="2"/>
        <item x="3"/>
        <item x="14"/>
        <item x="15"/>
        <item x="10"/>
        <item x="13"/>
        <item x="8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Grain" fld="2" subtotal="count" baseField="1" baseItem="0"/>
    <dataField name="Count of Total stover" fld="5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2:K9" firstHeaderRow="0" firstDataRow="1" firstDataCol="1"/>
  <pivotFields count="6">
    <pivotField showAll="0"/>
    <pivotField axis="axisRow" showAll="0">
      <items count="7">
        <item x="5"/>
        <item x="2"/>
        <item x="0"/>
        <item x="4"/>
        <item x="3"/>
        <item x="1"/>
        <item t="default"/>
      </items>
    </pivotField>
    <pivotField dataField="1" showAll="0"/>
    <pivotField showAll="0"/>
    <pivotField showAll="0"/>
    <pivotField dataField="1" showAll="0">
      <items count="19">
        <item x="17"/>
        <item x="6"/>
        <item x="11"/>
        <item x="4"/>
        <item x="0"/>
        <item x="7"/>
        <item x="12"/>
        <item x="5"/>
        <item x="16"/>
        <item x="1"/>
        <item x="9"/>
        <item x="2"/>
        <item x="3"/>
        <item x="14"/>
        <item x="15"/>
        <item x="10"/>
        <item x="13"/>
        <item x="8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Grain" fld="2" subtotal="average" baseField="1" baseItem="0"/>
    <dataField name="Average of Total stover" fld="5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/>
  <dimension ref="A1:AC23"/>
  <sheetViews>
    <sheetView workbookViewId="0">
      <selection activeCell="B38" sqref="B38"/>
    </sheetView>
  </sheetViews>
  <sheetFormatPr defaultRowHeight="15" x14ac:dyDescent="0.25"/>
  <cols>
    <col min="1" max="1" width="29.28515625" customWidth="1"/>
    <col min="2" max="2" width="17.85546875" customWidth="1"/>
    <col min="3" max="3" width="17.5703125" customWidth="1"/>
    <col min="4" max="4" width="16.85546875" customWidth="1"/>
    <col min="28" max="28" width="14.85546875" style="9" bestFit="1" customWidth="1"/>
  </cols>
  <sheetData>
    <row r="1" spans="1:29" s="1" customFormat="1" ht="18.75" x14ac:dyDescent="0.3">
      <c r="A1" s="11" t="s">
        <v>47</v>
      </c>
      <c r="AB1" s="68" t="s">
        <v>113</v>
      </c>
      <c r="AC1" s="69" t="s">
        <v>210</v>
      </c>
    </row>
    <row r="2" spans="1:29" s="1" customFormat="1" ht="18.75" x14ac:dyDescent="0.3">
      <c r="A2" s="11"/>
      <c r="AB2" s="69" t="s">
        <v>112</v>
      </c>
      <c r="AC2" s="69" t="s">
        <v>211</v>
      </c>
    </row>
    <row r="3" spans="1:29" s="1" customFormat="1" x14ac:dyDescent="0.25">
      <c r="A3" s="4" t="s">
        <v>116</v>
      </c>
      <c r="B3" s="5" t="s">
        <v>224</v>
      </c>
      <c r="C3" s="2" t="s">
        <v>212</v>
      </c>
      <c r="D3" s="2"/>
      <c r="AB3" s="69" t="s">
        <v>86</v>
      </c>
      <c r="AC3" s="69" t="s">
        <v>77</v>
      </c>
    </row>
    <row r="4" spans="1:29" x14ac:dyDescent="0.25">
      <c r="A4" s="4" t="s">
        <v>0</v>
      </c>
      <c r="B4" s="5"/>
      <c r="C4" s="7"/>
      <c r="D4" s="7"/>
      <c r="AB4" s="69" t="s">
        <v>85</v>
      </c>
      <c r="AC4" s="69" t="s">
        <v>106</v>
      </c>
    </row>
    <row r="5" spans="1:29" s="1" customFormat="1" x14ac:dyDescent="0.25">
      <c r="A5" s="4" t="s">
        <v>4</v>
      </c>
      <c r="B5" s="13" t="s">
        <v>213</v>
      </c>
      <c r="C5" s="7"/>
      <c r="D5" s="7"/>
      <c r="AB5" s="69" t="s">
        <v>82</v>
      </c>
    </row>
    <row r="6" spans="1:29" x14ac:dyDescent="0.25">
      <c r="A6" s="4" t="s">
        <v>118</v>
      </c>
      <c r="B6" s="5" t="s">
        <v>223</v>
      </c>
      <c r="C6" s="2"/>
      <c r="D6" s="2"/>
      <c r="AB6" s="69" t="s">
        <v>78</v>
      </c>
    </row>
    <row r="7" spans="1:29" ht="15.75" thickBot="1" x14ac:dyDescent="0.3">
      <c r="A7" s="4"/>
      <c r="B7" s="4" t="s">
        <v>114</v>
      </c>
      <c r="C7" s="4" t="s">
        <v>115</v>
      </c>
      <c r="D7" s="4" t="s">
        <v>117</v>
      </c>
      <c r="AB7" s="69" t="s">
        <v>26</v>
      </c>
    </row>
    <row r="8" spans="1:29" ht="15.75" thickBot="1" x14ac:dyDescent="0.3">
      <c r="A8" s="4" t="s">
        <v>104</v>
      </c>
      <c r="B8" s="76">
        <v>18.28134</v>
      </c>
      <c r="C8" s="77">
        <v>30.642530000000001</v>
      </c>
      <c r="D8" s="77">
        <v>1251</v>
      </c>
      <c r="AB8" s="69" t="s">
        <v>111</v>
      </c>
    </row>
    <row r="9" spans="1:29" x14ac:dyDescent="0.25">
      <c r="A9" s="4"/>
      <c r="B9" s="2"/>
      <c r="C9" s="2"/>
      <c r="D9" s="2"/>
      <c r="AB9" s="69" t="s">
        <v>79</v>
      </c>
    </row>
    <row r="10" spans="1:29" x14ac:dyDescent="0.25">
      <c r="A10" s="4"/>
      <c r="AB10" s="69" t="s">
        <v>106</v>
      </c>
    </row>
    <row r="11" spans="1:29" x14ac:dyDescent="0.25">
      <c r="A11" s="12" t="s">
        <v>3</v>
      </c>
      <c r="B11" s="3"/>
      <c r="C11" s="1"/>
      <c r="D11" s="1"/>
    </row>
    <row r="12" spans="1:29" x14ac:dyDescent="0.25">
      <c r="A12" s="12" t="s">
        <v>5</v>
      </c>
      <c r="B12" s="3" t="s">
        <v>225</v>
      </c>
      <c r="C12" s="1"/>
      <c r="D12" s="1"/>
    </row>
    <row r="13" spans="1:29" x14ac:dyDescent="0.25">
      <c r="A13" s="12" t="s">
        <v>7</v>
      </c>
      <c r="B13" s="3" t="s">
        <v>226</v>
      </c>
      <c r="C13" s="1"/>
      <c r="D13" s="1"/>
    </row>
    <row r="14" spans="1:29" x14ac:dyDescent="0.25">
      <c r="A14" s="4"/>
      <c r="B14" s="4" t="s">
        <v>1</v>
      </c>
      <c r="C14" s="4" t="s">
        <v>2</v>
      </c>
      <c r="D14" s="4" t="s">
        <v>8</v>
      </c>
    </row>
    <row r="15" spans="1:29" x14ac:dyDescent="0.25">
      <c r="A15" s="12" t="s">
        <v>6</v>
      </c>
      <c r="B15" s="5">
        <v>17</v>
      </c>
      <c r="C15" s="5">
        <v>8</v>
      </c>
      <c r="D15" s="5">
        <v>2011</v>
      </c>
    </row>
    <row r="16" spans="1:29" s="41" customFormat="1" x14ac:dyDescent="0.25">
      <c r="A16" s="12"/>
      <c r="B16" s="7"/>
      <c r="C16" s="7"/>
      <c r="D16" s="7"/>
      <c r="AB16" s="9"/>
    </row>
    <row r="17" spans="1:28" s="41" customFormat="1" x14ac:dyDescent="0.25">
      <c r="A17" s="12"/>
      <c r="B17" s="7"/>
      <c r="C17" s="7"/>
      <c r="D17" s="7"/>
      <c r="AB17" s="9"/>
    </row>
    <row r="18" spans="1:28" x14ac:dyDescent="0.25">
      <c r="A18" s="1"/>
      <c r="B18" s="1"/>
      <c r="C18" s="1"/>
      <c r="D18" s="1"/>
    </row>
    <row r="19" spans="1:28" s="1" customFormat="1" x14ac:dyDescent="0.25">
      <c r="A19" s="6" t="s">
        <v>92</v>
      </c>
      <c r="B19" s="67" t="s">
        <v>208</v>
      </c>
      <c r="AB19" s="9"/>
    </row>
    <row r="20" spans="1:28" x14ac:dyDescent="0.25">
      <c r="A20" s="13"/>
      <c r="B20" s="13"/>
    </row>
    <row r="22" spans="1:28" x14ac:dyDescent="0.25">
      <c r="A22" s="6" t="s">
        <v>209</v>
      </c>
      <c r="B22" s="67" t="s">
        <v>208</v>
      </c>
    </row>
    <row r="23" spans="1:28" x14ac:dyDescent="0.25">
      <c r="A23" s="13"/>
      <c r="B23" s="13"/>
    </row>
  </sheetData>
  <dataValidations count="6">
    <dataValidation type="whole" operator="greaterThan" allowBlank="1" showInputMessage="1" showErrorMessage="1" sqref="D15:D17">
      <formula1>2009</formula1>
    </dataValidation>
    <dataValidation type="whole" allowBlank="1" showInputMessage="1" showErrorMessage="1" sqref="C15:C17">
      <formula1>1</formula1>
      <formula2>12</formula2>
    </dataValidation>
    <dataValidation type="whole" allowBlank="1" showInputMessage="1" showErrorMessage="1" sqref="B15:B17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  <dataValidation type="list" allowBlank="1" showInputMessage="1" showErrorMessage="1" sqref="A20">
      <formula1>$AB$2:$AB$10</formula1>
    </dataValidation>
    <dataValidation type="list" allowBlank="1" showInputMessage="1" showErrorMessage="1" sqref="A23">
      <formula1>$AC$2:$AC$4</formula1>
    </dataValidation>
  </dataValidations>
  <pageMargins left="0.7" right="0.7" top="0.75" bottom="0.75" header="0.3" footer="0.3"/>
  <pageSetup orientation="portrait" horizontalDpi="429496729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L32" sqref="L32"/>
    </sheetView>
  </sheetViews>
  <sheetFormatPr defaultRowHeight="15" x14ac:dyDescent="0.25"/>
  <sheetData>
    <row r="1" spans="1:13" ht="25.5" x14ac:dyDescent="0.25">
      <c r="A1" s="17" t="s">
        <v>240</v>
      </c>
      <c r="B1" s="20" t="s">
        <v>130</v>
      </c>
      <c r="C1" s="19" t="s">
        <v>129</v>
      </c>
      <c r="D1" s="18" t="s">
        <v>120</v>
      </c>
      <c r="E1" s="18" t="s">
        <v>121</v>
      </c>
      <c r="F1" s="16" t="s">
        <v>122</v>
      </c>
      <c r="G1" s="16" t="s">
        <v>123</v>
      </c>
      <c r="H1" s="16" t="s">
        <v>124</v>
      </c>
      <c r="I1" s="16" t="s">
        <v>125</v>
      </c>
      <c r="J1" s="18" t="s">
        <v>126</v>
      </c>
      <c r="K1" s="18" t="s">
        <v>127</v>
      </c>
      <c r="L1" s="16" t="s">
        <v>128</v>
      </c>
    </row>
    <row r="2" spans="1:13" x14ac:dyDescent="0.25">
      <c r="A2" s="15"/>
      <c r="B2" s="21" t="s">
        <v>132</v>
      </c>
      <c r="C2" s="15" t="s">
        <v>132</v>
      </c>
      <c r="D2" s="15" t="s">
        <v>131</v>
      </c>
      <c r="E2" s="15" t="s">
        <v>241</v>
      </c>
      <c r="F2" s="15" t="s">
        <v>241</v>
      </c>
      <c r="G2" s="15" t="s">
        <v>241</v>
      </c>
      <c r="H2" s="15" t="s">
        <v>241</v>
      </c>
      <c r="I2" s="15" t="s">
        <v>241</v>
      </c>
      <c r="J2" s="15" t="s">
        <v>132</v>
      </c>
      <c r="K2" s="15" t="s">
        <v>132</v>
      </c>
      <c r="L2" s="15" t="s">
        <v>132</v>
      </c>
    </row>
    <row r="3" spans="1:13" x14ac:dyDescent="0.25">
      <c r="A3" s="90">
        <f>A8</f>
        <v>4.6500000000000004</v>
      </c>
      <c r="B3" s="13"/>
      <c r="C3" s="90">
        <f>J8</f>
        <v>0.10400000000000001</v>
      </c>
      <c r="D3" s="13">
        <f>E8/2.29</f>
        <v>12.566715186802524</v>
      </c>
      <c r="E3" s="13"/>
      <c r="F3" s="13">
        <f>D8/390</f>
        <v>0.75128205128205128</v>
      </c>
      <c r="G3" s="13">
        <f>C8/200</f>
        <v>5.34</v>
      </c>
      <c r="H3" s="13">
        <f>B8/120</f>
        <v>3.25</v>
      </c>
      <c r="I3" s="13"/>
      <c r="J3" s="13">
        <f>K8</f>
        <v>62</v>
      </c>
      <c r="K3" s="13">
        <f>M8</f>
        <v>16</v>
      </c>
      <c r="L3" s="13">
        <f>L8</f>
        <v>22</v>
      </c>
    </row>
    <row r="7" spans="1:13" x14ac:dyDescent="0.25">
      <c r="A7" s="91" t="s">
        <v>119</v>
      </c>
      <c r="B7" s="92" t="s">
        <v>242</v>
      </c>
      <c r="C7" s="92" t="s">
        <v>243</v>
      </c>
      <c r="D7" s="92" t="s">
        <v>244</v>
      </c>
      <c r="E7" s="93" t="s">
        <v>245</v>
      </c>
      <c r="F7" s="94" t="s">
        <v>246</v>
      </c>
      <c r="G7" s="91" t="s">
        <v>247</v>
      </c>
      <c r="H7" s="94" t="s">
        <v>246</v>
      </c>
      <c r="I7" s="94"/>
      <c r="J7" s="92" t="s">
        <v>248</v>
      </c>
      <c r="K7" s="94" t="s">
        <v>249</v>
      </c>
      <c r="L7" s="94" t="s">
        <v>250</v>
      </c>
      <c r="M7" s="94" t="s">
        <v>251</v>
      </c>
    </row>
    <row r="8" spans="1:13" x14ac:dyDescent="0.25">
      <c r="A8" s="95">
        <v>4.6500000000000004</v>
      </c>
      <c r="B8" s="96">
        <v>390</v>
      </c>
      <c r="C8" s="96">
        <v>1068</v>
      </c>
      <c r="D8" s="96">
        <v>293</v>
      </c>
      <c r="E8" s="97">
        <v>28.777777777777779</v>
      </c>
      <c r="F8" s="96">
        <v>0.28000000000000003</v>
      </c>
      <c r="G8" s="95">
        <v>0.52</v>
      </c>
      <c r="H8" s="96"/>
      <c r="I8" s="96"/>
      <c r="J8" s="95">
        <v>0.10400000000000001</v>
      </c>
      <c r="K8" s="96">
        <v>62</v>
      </c>
      <c r="L8" s="96">
        <v>22</v>
      </c>
      <c r="M8" s="96">
        <v>16</v>
      </c>
    </row>
  </sheetData>
  <dataValidations count="3">
    <dataValidation type="decimal" allowBlank="1" showInputMessage="1" showErrorMessage="1" sqref="A3:C3">
      <formula1>0</formula1>
      <formula2>14</formula2>
    </dataValidation>
    <dataValidation type="decimal" allowBlank="1" showInputMessage="1" showErrorMessage="1" sqref="J3:L3">
      <formula1>0</formula1>
      <formula2>100</formula2>
    </dataValidation>
    <dataValidation type="decimal" operator="greaterThan" allowBlank="1" showInputMessage="1" showErrorMessage="1" sqref="D3:I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27"/>
  <sheetViews>
    <sheetView workbookViewId="0">
      <pane xSplit="4335" topLeftCell="BC1" activePane="topRight"/>
      <selection activeCell="AZ1" sqref="AZ1"/>
      <selection pane="topRight" activeCell="BR6" sqref="BR6"/>
    </sheetView>
  </sheetViews>
  <sheetFormatPr defaultRowHeight="15" x14ac:dyDescent="0.25"/>
  <cols>
    <col min="1" max="1" width="11.7109375" customWidth="1"/>
    <col min="3" max="3" width="16.7109375" customWidth="1"/>
    <col min="4" max="4" width="10.140625" customWidth="1"/>
    <col min="7" max="8" width="9.140625" style="41" customWidth="1"/>
    <col min="9" max="9" width="9" customWidth="1"/>
    <col min="10" max="11" width="9.140625" style="41" customWidth="1"/>
    <col min="13" max="13" width="14.5703125" customWidth="1"/>
    <col min="14" max="14" width="11.140625" customWidth="1"/>
    <col min="15" max="15" width="11.28515625" customWidth="1"/>
    <col min="16" max="17" width="9.140625" style="41" customWidth="1"/>
    <col min="19" max="20" width="9.140625" style="41" customWidth="1"/>
    <col min="22" max="23" width="9.140625" style="41" customWidth="1"/>
    <col min="26" max="27" width="9.140625" style="41" customWidth="1"/>
    <col min="28" max="28" width="17.140625" customWidth="1"/>
    <col min="31" max="31" width="9.140625" customWidth="1"/>
    <col min="45" max="45" width="15" customWidth="1"/>
    <col min="46" max="46" width="11.140625" customWidth="1"/>
    <col min="47" max="47" width="11.42578125" customWidth="1"/>
    <col min="48" max="48" width="10.85546875" customWidth="1"/>
    <col min="49" max="49" width="11" customWidth="1"/>
    <col min="50" max="50" width="11.85546875" customWidth="1"/>
    <col min="51" max="52" width="11.85546875" style="41" customWidth="1"/>
    <col min="55" max="55" width="10.85546875" customWidth="1"/>
    <col min="62" max="63" width="12.7109375" customWidth="1"/>
    <col min="64" max="64" width="11" customWidth="1"/>
    <col min="65" max="65" width="10.85546875" customWidth="1"/>
    <col min="66" max="66" width="11.7109375" customWidth="1"/>
    <col min="68" max="68" width="10.42578125" customWidth="1"/>
    <col min="69" max="69" width="10.28515625" customWidth="1"/>
    <col min="70" max="70" width="10.140625" customWidth="1"/>
    <col min="71" max="71" width="10.7109375" customWidth="1"/>
    <col min="72" max="72" width="11.5703125" customWidth="1"/>
  </cols>
  <sheetData>
    <row r="1" spans="1:115" ht="15.75" x14ac:dyDescent="0.25">
      <c r="A1" s="46" t="s">
        <v>133</v>
      </c>
      <c r="B1" s="47"/>
      <c r="C1" s="47"/>
      <c r="D1" s="47"/>
      <c r="E1" s="48"/>
      <c r="F1" s="48"/>
      <c r="G1" s="87" t="s">
        <v>134</v>
      </c>
      <c r="H1" s="88"/>
      <c r="I1" s="89"/>
      <c r="J1" s="44"/>
      <c r="K1" s="44"/>
      <c r="L1" s="44" t="s">
        <v>135</v>
      </c>
      <c r="M1" s="49"/>
      <c r="N1" s="49"/>
      <c r="O1" s="50"/>
      <c r="P1" s="45"/>
      <c r="Q1" s="45"/>
      <c r="R1" s="44" t="s">
        <v>136</v>
      </c>
      <c r="S1" s="44"/>
      <c r="T1" s="44"/>
      <c r="U1" s="45"/>
      <c r="V1" s="45"/>
      <c r="W1" s="45"/>
      <c r="X1" s="50"/>
      <c r="Y1" s="44" t="s">
        <v>137</v>
      </c>
      <c r="Z1" s="44"/>
      <c r="AA1" s="44"/>
      <c r="AB1" s="45"/>
      <c r="AC1" s="45"/>
      <c r="AD1" s="45"/>
      <c r="AE1" s="45"/>
      <c r="AF1" s="43" t="s">
        <v>138</v>
      </c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62"/>
      <c r="AT1" s="45"/>
      <c r="AU1" s="45"/>
      <c r="AV1" s="45"/>
      <c r="AW1" s="45"/>
      <c r="AX1" s="50"/>
      <c r="AY1" s="45"/>
      <c r="AZ1" s="45"/>
      <c r="BA1" s="44" t="s">
        <v>139</v>
      </c>
      <c r="BB1" s="44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65"/>
      <c r="BQ1" s="63"/>
      <c r="BR1" s="45"/>
      <c r="BS1" s="45"/>
      <c r="BT1" s="50"/>
    </row>
    <row r="2" spans="1:115" ht="120" x14ac:dyDescent="0.25">
      <c r="A2" s="54" t="s">
        <v>144</v>
      </c>
      <c r="B2" s="54" t="s">
        <v>145</v>
      </c>
      <c r="C2" s="54" t="s">
        <v>140</v>
      </c>
      <c r="D2" s="54" t="s">
        <v>207</v>
      </c>
      <c r="E2" s="54" t="s">
        <v>146</v>
      </c>
      <c r="F2" s="53" t="s">
        <v>77</v>
      </c>
      <c r="G2" s="81" t="s">
        <v>141</v>
      </c>
      <c r="H2" s="82"/>
      <c r="I2" s="83"/>
      <c r="J2" s="84" t="s">
        <v>147</v>
      </c>
      <c r="K2" s="85"/>
      <c r="L2" s="86"/>
      <c r="M2" s="54" t="s">
        <v>148</v>
      </c>
      <c r="N2" s="54" t="s">
        <v>142</v>
      </c>
      <c r="O2" s="53" t="s">
        <v>150</v>
      </c>
      <c r="P2" s="81" t="s">
        <v>152</v>
      </c>
      <c r="Q2" s="82"/>
      <c r="R2" s="83"/>
      <c r="S2" s="81" t="s">
        <v>153</v>
      </c>
      <c r="T2" s="82"/>
      <c r="U2" s="83"/>
      <c r="V2" s="81" t="s">
        <v>154</v>
      </c>
      <c r="W2" s="82"/>
      <c r="X2" s="83"/>
      <c r="Y2" s="81" t="s">
        <v>155</v>
      </c>
      <c r="Z2" s="82"/>
      <c r="AA2" s="83"/>
      <c r="AB2" s="55" t="s">
        <v>156</v>
      </c>
      <c r="AC2" s="56" t="s">
        <v>158</v>
      </c>
      <c r="AD2" s="54" t="s">
        <v>159</v>
      </c>
      <c r="AE2" s="54" t="s">
        <v>161</v>
      </c>
      <c r="AF2" s="51" t="s">
        <v>162</v>
      </c>
      <c r="AG2" s="54" t="s">
        <v>164</v>
      </c>
      <c r="AH2" s="54" t="s">
        <v>163</v>
      </c>
      <c r="AI2" s="54" t="s">
        <v>165</v>
      </c>
      <c r="AJ2" s="54" t="s">
        <v>167</v>
      </c>
      <c r="AK2" s="54" t="s">
        <v>170</v>
      </c>
      <c r="AL2" s="52" t="s">
        <v>168</v>
      </c>
      <c r="AM2" s="52" t="s">
        <v>169</v>
      </c>
      <c r="AN2" s="52" t="s">
        <v>171</v>
      </c>
      <c r="AO2" s="52" t="s">
        <v>172</v>
      </c>
      <c r="AP2" s="54" t="s">
        <v>173</v>
      </c>
      <c r="AQ2" s="54" t="s">
        <v>174</v>
      </c>
      <c r="AR2" s="54" t="s">
        <v>175</v>
      </c>
      <c r="AS2" s="40" t="s">
        <v>177</v>
      </c>
      <c r="AT2" s="57" t="s">
        <v>178</v>
      </c>
      <c r="AU2" s="57" t="s">
        <v>180</v>
      </c>
      <c r="AV2" s="57" t="s">
        <v>182</v>
      </c>
      <c r="AW2" s="58" t="s">
        <v>184</v>
      </c>
      <c r="AX2" s="59" t="s">
        <v>185</v>
      </c>
      <c r="AY2" s="81" t="s">
        <v>187</v>
      </c>
      <c r="AZ2" s="82"/>
      <c r="BA2" s="83"/>
      <c r="BB2" s="54"/>
      <c r="BC2" s="54" t="s">
        <v>188</v>
      </c>
      <c r="BD2" s="54" t="s">
        <v>189</v>
      </c>
      <c r="BE2" s="54" t="s">
        <v>190</v>
      </c>
      <c r="BF2" s="54" t="s">
        <v>191</v>
      </c>
      <c r="BG2" s="54" t="s">
        <v>192</v>
      </c>
      <c r="BH2" s="54" t="s">
        <v>194</v>
      </c>
      <c r="BI2" s="54" t="s">
        <v>195</v>
      </c>
      <c r="BJ2" s="54" t="s">
        <v>198</v>
      </c>
      <c r="BK2" s="54" t="s">
        <v>196</v>
      </c>
      <c r="BL2" s="54" t="s">
        <v>197</v>
      </c>
      <c r="BM2" s="54" t="s">
        <v>199</v>
      </c>
      <c r="BN2" s="54" t="s">
        <v>200</v>
      </c>
      <c r="BO2" s="54" t="s">
        <v>201</v>
      </c>
      <c r="BP2" s="66" t="s">
        <v>202</v>
      </c>
      <c r="BQ2" s="64" t="s">
        <v>202</v>
      </c>
      <c r="BR2" s="60" t="s">
        <v>203</v>
      </c>
      <c r="BS2" s="61" t="s">
        <v>204</v>
      </c>
      <c r="BT2" s="61" t="s">
        <v>206</v>
      </c>
    </row>
    <row r="3" spans="1:115" ht="21" customHeight="1" x14ac:dyDescent="0.25">
      <c r="A3" s="38" t="s">
        <v>166</v>
      </c>
      <c r="B3" s="37" t="s">
        <v>166</v>
      </c>
      <c r="C3" s="37"/>
      <c r="D3" s="37"/>
      <c r="E3" s="37"/>
      <c r="F3" s="36"/>
      <c r="G3" s="35" t="s">
        <v>1</v>
      </c>
      <c r="H3" s="34" t="s">
        <v>2</v>
      </c>
      <c r="I3" s="33" t="s">
        <v>8</v>
      </c>
      <c r="J3" s="38" t="s">
        <v>1</v>
      </c>
      <c r="K3" s="37" t="s">
        <v>2</v>
      </c>
      <c r="L3" s="33" t="s">
        <v>8</v>
      </c>
      <c r="M3" s="37" t="s">
        <v>149</v>
      </c>
      <c r="N3" s="37" t="s">
        <v>143</v>
      </c>
      <c r="O3" s="33" t="s">
        <v>151</v>
      </c>
      <c r="P3" s="35" t="s">
        <v>1</v>
      </c>
      <c r="Q3" s="34" t="s">
        <v>2</v>
      </c>
      <c r="R3" s="33" t="s">
        <v>8</v>
      </c>
      <c r="S3" s="35" t="s">
        <v>1</v>
      </c>
      <c r="T3" s="34" t="s">
        <v>2</v>
      </c>
      <c r="U3" s="33" t="s">
        <v>8</v>
      </c>
      <c r="V3" s="35" t="s">
        <v>1</v>
      </c>
      <c r="W3" s="34" t="s">
        <v>2</v>
      </c>
      <c r="X3" s="33" t="s">
        <v>8</v>
      </c>
      <c r="Y3" s="35" t="s">
        <v>1</v>
      </c>
      <c r="Z3" s="34" t="s">
        <v>2</v>
      </c>
      <c r="AA3" s="33" t="s">
        <v>8</v>
      </c>
      <c r="AB3" s="32" t="s">
        <v>157</v>
      </c>
      <c r="AC3" s="32" t="s">
        <v>166</v>
      </c>
      <c r="AD3" s="31" t="s">
        <v>160</v>
      </c>
      <c r="AE3" s="31" t="s">
        <v>160</v>
      </c>
      <c r="AF3" s="37" t="s">
        <v>160</v>
      </c>
      <c r="AG3" s="37" t="s">
        <v>160</v>
      </c>
      <c r="AH3" s="37" t="s">
        <v>160</v>
      </c>
      <c r="AI3" s="37" t="s">
        <v>166</v>
      </c>
      <c r="AJ3" s="37" t="s">
        <v>166</v>
      </c>
      <c r="AK3" s="37" t="s">
        <v>166</v>
      </c>
      <c r="AL3" s="30" t="s">
        <v>160</v>
      </c>
      <c r="AM3" s="30" t="s">
        <v>160</v>
      </c>
      <c r="AN3" s="30" t="s">
        <v>166</v>
      </c>
      <c r="AO3" s="30" t="s">
        <v>166</v>
      </c>
      <c r="AP3" s="37" t="s">
        <v>151</v>
      </c>
      <c r="AQ3" s="37" t="s">
        <v>151</v>
      </c>
      <c r="AR3" s="37" t="s">
        <v>151</v>
      </c>
      <c r="AS3" s="29" t="s">
        <v>176</v>
      </c>
      <c r="AT3" s="28" t="s">
        <v>179</v>
      </c>
      <c r="AU3" s="28" t="s">
        <v>181</v>
      </c>
      <c r="AV3" s="28" t="s">
        <v>151</v>
      </c>
      <c r="AW3" s="27" t="s">
        <v>183</v>
      </c>
      <c r="AX3" s="26" t="s">
        <v>186</v>
      </c>
      <c r="AY3" s="35" t="s">
        <v>1</v>
      </c>
      <c r="AZ3" s="34" t="s">
        <v>2</v>
      </c>
      <c r="BA3" s="33" t="s">
        <v>8</v>
      </c>
      <c r="BB3" s="37"/>
      <c r="BC3" s="37" t="s">
        <v>149</v>
      </c>
      <c r="BD3" s="37" t="s">
        <v>166</v>
      </c>
      <c r="BE3" s="37" t="s">
        <v>166</v>
      </c>
      <c r="BF3" s="37" t="s">
        <v>166</v>
      </c>
      <c r="BG3" s="37" t="s">
        <v>193</v>
      </c>
      <c r="BH3" s="37" t="s">
        <v>193</v>
      </c>
      <c r="BI3" s="37" t="s">
        <v>160</v>
      </c>
      <c r="BJ3" s="37" t="s">
        <v>160</v>
      </c>
      <c r="BK3" s="37" t="s">
        <v>160</v>
      </c>
      <c r="BL3" s="37" t="s">
        <v>160</v>
      </c>
      <c r="BM3" s="37" t="s">
        <v>160</v>
      </c>
      <c r="BN3" s="37" t="s">
        <v>160</v>
      </c>
      <c r="BO3" s="37" t="s">
        <v>160</v>
      </c>
      <c r="BP3" s="25" t="s">
        <v>205</v>
      </c>
      <c r="BQ3" s="24" t="s">
        <v>183</v>
      </c>
      <c r="BR3" s="23" t="s">
        <v>186</v>
      </c>
      <c r="BS3" s="23" t="s">
        <v>186</v>
      </c>
      <c r="BT3" s="23" t="s">
        <v>186</v>
      </c>
    </row>
    <row r="4" spans="1:115" s="39" customFormat="1" x14ac:dyDescent="0.25">
      <c r="A4" s="13">
        <v>1</v>
      </c>
      <c r="B4" s="13"/>
      <c r="C4" s="13" t="s">
        <v>214</v>
      </c>
      <c r="D4" s="13"/>
      <c r="E4" s="13">
        <v>1</v>
      </c>
      <c r="F4" s="70" t="s">
        <v>222</v>
      </c>
      <c r="G4" s="22">
        <v>21</v>
      </c>
      <c r="H4" s="22">
        <v>11</v>
      </c>
      <c r="I4" s="22">
        <v>2010</v>
      </c>
      <c r="J4" s="22">
        <v>12</v>
      </c>
      <c r="K4" s="22">
        <v>12</v>
      </c>
      <c r="L4" s="22">
        <v>2010</v>
      </c>
      <c r="M4" s="39">
        <v>13.5</v>
      </c>
      <c r="O4" s="39">
        <v>98</v>
      </c>
      <c r="P4" s="22"/>
      <c r="Q4" s="22"/>
      <c r="R4" s="22">
        <v>2010</v>
      </c>
      <c r="S4" s="22"/>
      <c r="T4" s="22"/>
      <c r="U4" s="22">
        <v>2010</v>
      </c>
      <c r="V4" s="22"/>
      <c r="W4" s="22"/>
      <c r="X4" s="22">
        <v>2010</v>
      </c>
      <c r="Y4" s="22"/>
      <c r="Z4" s="22"/>
      <c r="AA4" s="22">
        <v>2010</v>
      </c>
      <c r="AB4" s="39">
        <v>0.5</v>
      </c>
      <c r="AC4" s="39">
        <v>6</v>
      </c>
      <c r="AD4" s="39">
        <v>1666</v>
      </c>
      <c r="AE4" s="75" t="str">
        <f>analys!J2</f>
        <v>Average of Grain</v>
      </c>
      <c r="AY4" s="22"/>
      <c r="AZ4" s="22"/>
      <c r="BA4" s="22">
        <v>2010</v>
      </c>
      <c r="BC4" s="39">
        <f>3.5*1.5</f>
        <v>5.25</v>
      </c>
      <c r="BD4" s="39">
        <v>87</v>
      </c>
      <c r="BE4" s="39">
        <v>57</v>
      </c>
      <c r="BF4" s="39">
        <v>30</v>
      </c>
      <c r="BG4" s="39">
        <v>800</v>
      </c>
      <c r="BH4" s="39">
        <v>2.41</v>
      </c>
      <c r="BI4" s="39">
        <v>246</v>
      </c>
      <c r="BJ4" s="39">
        <v>128</v>
      </c>
      <c r="BL4" s="39">
        <v>106</v>
      </c>
      <c r="BM4" s="39">
        <v>214</v>
      </c>
      <c r="BN4" s="39">
        <v>202</v>
      </c>
      <c r="BO4" s="39">
        <v>20</v>
      </c>
      <c r="BP4" s="39">
        <f>(BJ4/BI4)*BG4/1000</f>
        <v>0.41626016260162607</v>
      </c>
      <c r="BQ4" s="39">
        <f>BP4*10000/BC4</f>
        <v>792.87650019357341</v>
      </c>
      <c r="BR4" s="39">
        <f>(BN4/BM4)*BH4*10000/BC4</f>
        <v>4333.0663106364036</v>
      </c>
      <c r="BS4" s="39">
        <f>(BL4/BI4)*(BG4/1000)*10000/BC4</f>
        <v>656.60085172280299</v>
      </c>
      <c r="BT4" s="39">
        <f>BR4+BS4</f>
        <v>4989.6671623592065</v>
      </c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</row>
    <row r="5" spans="1:115" x14ac:dyDescent="0.25">
      <c r="A5" s="13">
        <v>1</v>
      </c>
      <c r="B5" s="13"/>
      <c r="C5" s="13" t="s">
        <v>215</v>
      </c>
      <c r="D5" s="13"/>
      <c r="E5" s="13">
        <v>2</v>
      </c>
      <c r="F5" s="70" t="s">
        <v>222</v>
      </c>
      <c r="G5" s="22">
        <v>21</v>
      </c>
      <c r="H5" s="22">
        <v>11</v>
      </c>
      <c r="I5" s="22">
        <v>2010</v>
      </c>
      <c r="J5" s="22">
        <v>12</v>
      </c>
      <c r="K5" s="22">
        <v>12</v>
      </c>
      <c r="L5" s="22">
        <v>2010</v>
      </c>
      <c r="M5" s="39">
        <v>13.5</v>
      </c>
      <c r="N5" s="39"/>
      <c r="O5" s="39">
        <v>98</v>
      </c>
      <c r="P5" s="22"/>
      <c r="Q5" s="22"/>
      <c r="R5" s="22">
        <v>2010</v>
      </c>
      <c r="S5" s="22"/>
      <c r="T5" s="22"/>
      <c r="U5" s="22">
        <v>2010</v>
      </c>
      <c r="V5" s="22"/>
      <c r="W5" s="22"/>
      <c r="X5" s="22">
        <v>2010</v>
      </c>
      <c r="Y5" s="22"/>
      <c r="Z5" s="22"/>
      <c r="AA5" s="22">
        <v>2010</v>
      </c>
      <c r="AB5" s="39">
        <v>0.5</v>
      </c>
      <c r="AC5" s="39">
        <v>8</v>
      </c>
      <c r="AD5" s="39">
        <v>1194</v>
      </c>
      <c r="AE5" s="75">
        <f>analys!J3</f>
        <v>498.31008497675174</v>
      </c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22"/>
      <c r="AZ5" s="22"/>
      <c r="BA5" s="22">
        <v>2010</v>
      </c>
      <c r="BB5" s="39"/>
      <c r="BC5" s="39">
        <f t="shared" ref="BC5:BC24" si="0">3.5*1.5</f>
        <v>5.25</v>
      </c>
      <c r="BD5" s="39">
        <v>98</v>
      </c>
      <c r="BE5" s="39">
        <v>55</v>
      </c>
      <c r="BF5" s="39">
        <v>45</v>
      </c>
      <c r="BG5" s="39">
        <v>638</v>
      </c>
      <c r="BH5" s="39">
        <v>3.1419999999999999</v>
      </c>
      <c r="BI5" s="39">
        <v>264</v>
      </c>
      <c r="BJ5" s="39">
        <v>144</v>
      </c>
      <c r="BK5" s="39"/>
      <c r="BL5" s="39">
        <v>92</v>
      </c>
      <c r="BM5" s="39">
        <v>158</v>
      </c>
      <c r="BN5" s="39">
        <v>148</v>
      </c>
      <c r="BO5" s="39">
        <v>10</v>
      </c>
      <c r="BP5" s="39">
        <f t="shared" ref="BP5:BP24" si="1">(BJ5/BI5)*BG5/1000</f>
        <v>0.34799999999999998</v>
      </c>
      <c r="BQ5" s="39">
        <f t="shared" ref="BQ5:BQ24" si="2">BP5*10000/BC5</f>
        <v>662.85714285714278</v>
      </c>
      <c r="BR5" s="39">
        <f t="shared" ref="BR5:BR24" si="3">(BN5/BM5)*BH5*10000/BC5</f>
        <v>5605.9795057263409</v>
      </c>
      <c r="BS5" s="39">
        <f t="shared" ref="BS5:BS24" si="4">(BL5/BI5)*(BG5/1000)*10000/BC5</f>
        <v>423.49206349206349</v>
      </c>
      <c r="BT5" s="39">
        <f t="shared" ref="BT5:BT24" si="5">BR5+BS5</f>
        <v>6029.4715692184045</v>
      </c>
    </row>
    <row r="6" spans="1:115" x14ac:dyDescent="0.25">
      <c r="A6" s="13">
        <v>1</v>
      </c>
      <c r="B6" s="13"/>
      <c r="C6" s="13" t="s">
        <v>216</v>
      </c>
      <c r="D6" s="13"/>
      <c r="E6" s="13">
        <v>3</v>
      </c>
      <c r="F6" s="70" t="s">
        <v>222</v>
      </c>
      <c r="G6" s="22">
        <v>21</v>
      </c>
      <c r="H6" s="22">
        <v>11</v>
      </c>
      <c r="I6" s="22">
        <v>2010</v>
      </c>
      <c r="J6" s="22">
        <v>12</v>
      </c>
      <c r="K6" s="22">
        <v>12</v>
      </c>
      <c r="L6" s="22">
        <v>2010</v>
      </c>
      <c r="M6" s="39">
        <v>13.5</v>
      </c>
      <c r="N6" s="39"/>
      <c r="O6" s="39">
        <v>84</v>
      </c>
      <c r="P6" s="22"/>
      <c r="Q6" s="22"/>
      <c r="R6" s="22">
        <v>2010</v>
      </c>
      <c r="S6" s="22"/>
      <c r="T6" s="22"/>
      <c r="U6" s="22">
        <v>2010</v>
      </c>
      <c r="V6" s="22"/>
      <c r="W6" s="22"/>
      <c r="X6" s="22">
        <v>2010</v>
      </c>
      <c r="Y6" s="22"/>
      <c r="Z6" s="22"/>
      <c r="AA6" s="22">
        <v>2010</v>
      </c>
      <c r="AB6" s="39">
        <v>0.5</v>
      </c>
      <c r="AC6" s="39">
        <v>7</v>
      </c>
      <c r="AD6" s="39">
        <v>1960</v>
      </c>
      <c r="AE6" s="75">
        <f>analys!J4</f>
        <v>699.46033561127899</v>
      </c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22"/>
      <c r="AZ6" s="22"/>
      <c r="BA6" s="22">
        <v>2010</v>
      </c>
      <c r="BB6" s="39"/>
      <c r="BC6" s="39">
        <f t="shared" si="0"/>
        <v>5.25</v>
      </c>
      <c r="BD6" s="39">
        <v>68</v>
      </c>
      <c r="BE6" s="39">
        <v>23</v>
      </c>
      <c r="BF6" s="39">
        <v>30</v>
      </c>
      <c r="BG6" s="39">
        <v>796</v>
      </c>
      <c r="BH6" s="39">
        <v>3.12</v>
      </c>
      <c r="BI6" s="39">
        <v>240</v>
      </c>
      <c r="BJ6" s="39">
        <v>134</v>
      </c>
      <c r="BK6" s="39"/>
      <c r="BL6" s="39">
        <v>98</v>
      </c>
      <c r="BM6" s="39">
        <v>142</v>
      </c>
      <c r="BN6" s="39">
        <v>140</v>
      </c>
      <c r="BO6" s="39">
        <v>16</v>
      </c>
      <c r="BP6" s="39">
        <f t="shared" si="1"/>
        <v>0.44443333333333335</v>
      </c>
      <c r="BQ6" s="39">
        <f t="shared" si="2"/>
        <v>846.53968253968253</v>
      </c>
      <c r="BR6" s="39">
        <f t="shared" si="3"/>
        <v>5859.1549295774648</v>
      </c>
      <c r="BS6" s="39">
        <f t="shared" si="4"/>
        <v>619.11111111111109</v>
      </c>
      <c r="BT6" s="39">
        <f t="shared" si="5"/>
        <v>6478.2660406885761</v>
      </c>
    </row>
    <row r="7" spans="1:115" x14ac:dyDescent="0.25">
      <c r="A7" s="13">
        <v>1</v>
      </c>
      <c r="B7" s="13"/>
      <c r="C7" s="13" t="s">
        <v>217</v>
      </c>
      <c r="D7" s="13"/>
      <c r="E7" s="13">
        <v>4</v>
      </c>
      <c r="F7" s="70" t="s">
        <v>222</v>
      </c>
      <c r="G7" s="22">
        <v>21</v>
      </c>
      <c r="H7" s="22">
        <v>11</v>
      </c>
      <c r="I7" s="22">
        <v>2010</v>
      </c>
      <c r="J7" s="22">
        <v>12</v>
      </c>
      <c r="K7" s="22">
        <v>12</v>
      </c>
      <c r="L7" s="22">
        <v>2010</v>
      </c>
      <c r="M7" s="39">
        <v>13.5</v>
      </c>
      <c r="N7" s="39"/>
      <c r="O7" s="39">
        <v>98</v>
      </c>
      <c r="P7" s="22"/>
      <c r="Q7" s="22"/>
      <c r="R7" s="22">
        <v>2010</v>
      </c>
      <c r="S7" s="22"/>
      <c r="T7" s="22"/>
      <c r="U7" s="22">
        <v>2010</v>
      </c>
      <c r="V7" s="22"/>
      <c r="W7" s="22"/>
      <c r="X7" s="22">
        <v>2010</v>
      </c>
      <c r="Y7" s="22"/>
      <c r="Z7" s="22"/>
      <c r="AA7" s="22">
        <v>2010</v>
      </c>
      <c r="AB7" s="39">
        <v>0.5</v>
      </c>
      <c r="AC7" s="39">
        <v>8</v>
      </c>
      <c r="AD7" s="39">
        <v>1460</v>
      </c>
      <c r="AE7" s="75">
        <f>analys!J5</f>
        <v>893.64043937358144</v>
      </c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22"/>
      <c r="AZ7" s="22"/>
      <c r="BA7" s="22">
        <v>2010</v>
      </c>
      <c r="BB7" s="39"/>
      <c r="BC7" s="39">
        <f t="shared" si="0"/>
        <v>5.25</v>
      </c>
      <c r="BD7" s="39">
        <v>85</v>
      </c>
      <c r="BE7" s="39">
        <v>25</v>
      </c>
      <c r="BF7" s="39">
        <v>30</v>
      </c>
      <c r="BG7" s="39">
        <v>592</v>
      </c>
      <c r="BH7" s="39">
        <v>3.258</v>
      </c>
      <c r="BI7" s="39">
        <v>218</v>
      </c>
      <c r="BJ7" s="39">
        <v>122</v>
      </c>
      <c r="BK7" s="39"/>
      <c r="BL7" s="39">
        <v>94</v>
      </c>
      <c r="BM7" s="39">
        <v>154</v>
      </c>
      <c r="BN7" s="39">
        <v>154</v>
      </c>
      <c r="BO7" s="39">
        <v>18</v>
      </c>
      <c r="BP7" s="39">
        <f t="shared" si="1"/>
        <v>0.33130275229357797</v>
      </c>
      <c r="BQ7" s="39">
        <f t="shared" si="2"/>
        <v>631.05286151157713</v>
      </c>
      <c r="BR7" s="39">
        <f t="shared" si="3"/>
        <v>6205.7142857142853</v>
      </c>
      <c r="BS7" s="39">
        <f t="shared" si="4"/>
        <v>486.22105723023151</v>
      </c>
      <c r="BT7" s="39">
        <f t="shared" si="5"/>
        <v>6691.9353429445164</v>
      </c>
    </row>
    <row r="8" spans="1:115" x14ac:dyDescent="0.25">
      <c r="A8" s="13">
        <v>1</v>
      </c>
      <c r="B8" s="13"/>
      <c r="C8" s="13" t="s">
        <v>218</v>
      </c>
      <c r="D8" s="13"/>
      <c r="E8" s="13">
        <v>5</v>
      </c>
      <c r="F8" s="70" t="s">
        <v>222</v>
      </c>
      <c r="G8" s="22">
        <v>21</v>
      </c>
      <c r="H8" s="22">
        <v>11</v>
      </c>
      <c r="I8" s="22">
        <v>2010</v>
      </c>
      <c r="J8" s="22">
        <v>12</v>
      </c>
      <c r="K8" s="22">
        <v>12</v>
      </c>
      <c r="L8" s="22">
        <v>2010</v>
      </c>
      <c r="M8" s="39">
        <v>13.5</v>
      </c>
      <c r="N8" s="39"/>
      <c r="O8" s="39">
        <v>96</v>
      </c>
      <c r="P8" s="22"/>
      <c r="Q8" s="22"/>
      <c r="R8" s="22">
        <v>2010</v>
      </c>
      <c r="S8" s="22"/>
      <c r="T8" s="22"/>
      <c r="U8" s="22">
        <v>2010</v>
      </c>
      <c r="V8" s="22"/>
      <c r="W8" s="22"/>
      <c r="X8" s="22">
        <v>2010</v>
      </c>
      <c r="Y8" s="22"/>
      <c r="Z8" s="22"/>
      <c r="AA8" s="22">
        <v>2010</v>
      </c>
      <c r="AB8" s="39">
        <v>0.5</v>
      </c>
      <c r="AC8" s="39">
        <v>10</v>
      </c>
      <c r="AD8" s="39">
        <v>1204</v>
      </c>
      <c r="AE8" s="75">
        <f>analys!J6</f>
        <v>1075.0236146612854</v>
      </c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22"/>
      <c r="AZ8" s="22"/>
      <c r="BA8" s="22">
        <v>2010</v>
      </c>
      <c r="BB8" s="39"/>
      <c r="BC8" s="39">
        <f t="shared" si="0"/>
        <v>5.25</v>
      </c>
      <c r="BD8" s="39">
        <v>78</v>
      </c>
      <c r="BE8" s="39">
        <v>25</v>
      </c>
      <c r="BF8" s="39">
        <v>50</v>
      </c>
      <c r="BG8" s="39">
        <v>1184</v>
      </c>
      <c r="BH8" s="39">
        <v>2.302</v>
      </c>
      <c r="BI8" s="39">
        <v>364</v>
      </c>
      <c r="BJ8" s="39">
        <v>226</v>
      </c>
      <c r="BK8" s="39"/>
      <c r="BL8" s="39">
        <v>114</v>
      </c>
      <c r="BM8" s="39">
        <v>166</v>
      </c>
      <c r="BN8" s="39">
        <v>160</v>
      </c>
      <c r="BO8" s="39">
        <v>16</v>
      </c>
      <c r="BP8" s="39">
        <f t="shared" si="1"/>
        <v>0.7351208791208792</v>
      </c>
      <c r="BQ8" s="39">
        <f t="shared" si="2"/>
        <v>1400.2302459445318</v>
      </c>
      <c r="BR8" s="39">
        <f t="shared" si="3"/>
        <v>4226.2765347102695</v>
      </c>
      <c r="BS8" s="39">
        <f t="shared" si="4"/>
        <v>706.31083202511775</v>
      </c>
      <c r="BT8" s="39">
        <f t="shared" si="5"/>
        <v>4932.5873667353871</v>
      </c>
    </row>
    <row r="9" spans="1:115" x14ac:dyDescent="0.25">
      <c r="A9" s="13">
        <v>1</v>
      </c>
      <c r="B9" s="13"/>
      <c r="C9" s="13" t="s">
        <v>219</v>
      </c>
      <c r="D9" s="13"/>
      <c r="E9" s="13">
        <v>6</v>
      </c>
      <c r="F9" s="70" t="s">
        <v>222</v>
      </c>
      <c r="G9" s="22">
        <v>21</v>
      </c>
      <c r="H9" s="22">
        <v>11</v>
      </c>
      <c r="I9" s="22">
        <v>2010</v>
      </c>
      <c r="J9" s="22">
        <v>12</v>
      </c>
      <c r="K9" s="22">
        <v>12</v>
      </c>
      <c r="L9" s="22">
        <v>2010</v>
      </c>
      <c r="M9" s="39">
        <v>13.5</v>
      </c>
      <c r="N9" s="39"/>
      <c r="O9" s="39">
        <v>96</v>
      </c>
      <c r="P9" s="22"/>
      <c r="Q9" s="22"/>
      <c r="R9" s="22">
        <v>2010</v>
      </c>
      <c r="S9" s="22"/>
      <c r="T9" s="22"/>
      <c r="U9" s="22">
        <v>2010</v>
      </c>
      <c r="V9" s="22"/>
      <c r="W9" s="22"/>
      <c r="X9" s="22">
        <v>2010</v>
      </c>
      <c r="Y9" s="22"/>
      <c r="Z9" s="22"/>
      <c r="AA9" s="22">
        <v>2010</v>
      </c>
      <c r="AB9" s="39">
        <v>0.5</v>
      </c>
      <c r="AC9" s="39">
        <v>6</v>
      </c>
      <c r="AD9" s="39">
        <v>1380</v>
      </c>
      <c r="AE9" s="75">
        <f>analys!J7</f>
        <v>660.64585092444861</v>
      </c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22"/>
      <c r="AZ9" s="22"/>
      <c r="BA9" s="22">
        <v>2010</v>
      </c>
      <c r="BB9" s="39"/>
      <c r="BC9" s="39">
        <f t="shared" si="0"/>
        <v>5.25</v>
      </c>
      <c r="BD9" s="39">
        <v>69</v>
      </c>
      <c r="BE9" s="39">
        <v>22</v>
      </c>
      <c r="BF9" s="39">
        <v>50</v>
      </c>
      <c r="BG9" s="39">
        <v>910</v>
      </c>
      <c r="BH9" s="39">
        <v>2.7919999999999998</v>
      </c>
      <c r="BI9" s="39">
        <v>360</v>
      </c>
      <c r="BJ9" s="39">
        <v>196</v>
      </c>
      <c r="BK9" s="39"/>
      <c r="BL9" s="39">
        <v>114</v>
      </c>
      <c r="BM9" s="39">
        <v>168</v>
      </c>
      <c r="BN9" s="39">
        <v>162</v>
      </c>
      <c r="BO9" s="39">
        <v>16</v>
      </c>
      <c r="BP9" s="39">
        <f t="shared" si="1"/>
        <v>0.49544444444444441</v>
      </c>
      <c r="BQ9" s="39">
        <f t="shared" si="2"/>
        <v>943.7037037037037</v>
      </c>
      <c r="BR9" s="39">
        <f t="shared" si="3"/>
        <v>5128.1632653061224</v>
      </c>
      <c r="BS9" s="39">
        <f t="shared" si="4"/>
        <v>548.88888888888891</v>
      </c>
      <c r="BT9" s="39">
        <f t="shared" si="5"/>
        <v>5677.0521541950111</v>
      </c>
    </row>
    <row r="10" spans="1:115" x14ac:dyDescent="0.25">
      <c r="A10" s="13">
        <v>1</v>
      </c>
      <c r="B10" s="13"/>
      <c r="C10" s="13" t="s">
        <v>220</v>
      </c>
      <c r="D10" s="13"/>
      <c r="E10" s="13">
        <v>7</v>
      </c>
      <c r="F10" s="70" t="s">
        <v>222</v>
      </c>
      <c r="G10" s="22">
        <v>21</v>
      </c>
      <c r="H10" s="22">
        <v>11</v>
      </c>
      <c r="I10" s="22">
        <v>2010</v>
      </c>
      <c r="J10" s="22">
        <v>12</v>
      </c>
      <c r="K10" s="22">
        <v>12</v>
      </c>
      <c r="L10" s="22">
        <v>2010</v>
      </c>
      <c r="M10" s="39">
        <v>13.5</v>
      </c>
      <c r="N10" s="39"/>
      <c r="O10" s="39"/>
      <c r="P10" s="22"/>
      <c r="Q10" s="22"/>
      <c r="R10" s="22">
        <v>2010</v>
      </c>
      <c r="S10" s="22"/>
      <c r="T10" s="22"/>
      <c r="U10" s="22">
        <v>2010</v>
      </c>
      <c r="V10" s="22"/>
      <c r="W10" s="22"/>
      <c r="X10" s="22">
        <v>2010</v>
      </c>
      <c r="Y10" s="22"/>
      <c r="Z10" s="22"/>
      <c r="AA10" s="22">
        <v>2010</v>
      </c>
      <c r="AB10" s="39">
        <v>0.5</v>
      </c>
      <c r="AE10" s="75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22"/>
      <c r="AZ10" s="22"/>
      <c r="BA10" s="22">
        <v>2010</v>
      </c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</row>
    <row r="11" spans="1:115" x14ac:dyDescent="0.25">
      <c r="A11" s="13">
        <v>2</v>
      </c>
      <c r="B11" s="13"/>
      <c r="C11" s="13" t="s">
        <v>221</v>
      </c>
      <c r="D11" s="13"/>
      <c r="E11" s="13">
        <v>8</v>
      </c>
      <c r="F11" s="70" t="s">
        <v>222</v>
      </c>
      <c r="G11" s="22">
        <v>21</v>
      </c>
      <c r="H11" s="22">
        <v>11</v>
      </c>
      <c r="I11" s="22">
        <v>2010</v>
      </c>
      <c r="J11" s="22">
        <v>12</v>
      </c>
      <c r="K11" s="22">
        <v>12</v>
      </c>
      <c r="L11" s="22">
        <v>2010</v>
      </c>
      <c r="M11" s="39">
        <v>13.5</v>
      </c>
      <c r="N11" s="39"/>
      <c r="O11" s="39">
        <v>80</v>
      </c>
      <c r="P11" s="22"/>
      <c r="Q11" s="22"/>
      <c r="R11" s="22">
        <v>2010</v>
      </c>
      <c r="S11" s="22"/>
      <c r="T11" s="22"/>
      <c r="U11" s="22">
        <v>2010</v>
      </c>
      <c r="V11" s="22"/>
      <c r="W11" s="22"/>
      <c r="X11" s="22">
        <v>2010</v>
      </c>
      <c r="Y11" s="22"/>
      <c r="Z11" s="22"/>
      <c r="AA11" s="22">
        <v>2010</v>
      </c>
      <c r="AB11" s="39">
        <v>0.5</v>
      </c>
      <c r="AC11" s="39">
        <v>11</v>
      </c>
      <c r="AD11" s="39">
        <v>1772</v>
      </c>
      <c r="AE11" s="75">
        <f>analys!J8</f>
        <v>733.04494554379517</v>
      </c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22"/>
      <c r="AZ11" s="22"/>
      <c r="BA11" s="22">
        <v>2010</v>
      </c>
      <c r="BB11" s="39"/>
      <c r="BC11" s="39">
        <f t="shared" si="0"/>
        <v>5.25</v>
      </c>
      <c r="BD11" s="39">
        <v>74</v>
      </c>
      <c r="BE11" s="39">
        <v>53</v>
      </c>
      <c r="BF11" s="39">
        <v>50</v>
      </c>
      <c r="BG11" s="39">
        <v>1408</v>
      </c>
      <c r="BH11" s="39">
        <v>1.6659999999999999</v>
      </c>
      <c r="BI11" s="39">
        <v>340</v>
      </c>
      <c r="BJ11" s="39">
        <v>190</v>
      </c>
      <c r="BK11" s="39"/>
      <c r="BL11" s="39">
        <v>120</v>
      </c>
      <c r="BM11" s="39">
        <v>138</v>
      </c>
      <c r="BN11" s="39">
        <v>130</v>
      </c>
      <c r="BO11" s="39">
        <v>28</v>
      </c>
      <c r="BP11" s="39">
        <f t="shared" si="1"/>
        <v>0.7868235294117647</v>
      </c>
      <c r="BQ11" s="39">
        <f t="shared" si="2"/>
        <v>1498.7114845938374</v>
      </c>
      <c r="BR11" s="39">
        <f t="shared" si="3"/>
        <v>2989.3719806763283</v>
      </c>
      <c r="BS11" s="39">
        <f t="shared" si="4"/>
        <v>946.55462184873943</v>
      </c>
      <c r="BT11" s="39">
        <f t="shared" si="5"/>
        <v>3935.9266025250677</v>
      </c>
    </row>
    <row r="12" spans="1:115" x14ac:dyDescent="0.25">
      <c r="A12" s="13">
        <v>2</v>
      </c>
      <c r="B12" s="13"/>
      <c r="C12" s="13" t="s">
        <v>218</v>
      </c>
      <c r="D12" s="13"/>
      <c r="E12" s="13">
        <v>9</v>
      </c>
      <c r="F12" s="70" t="s">
        <v>222</v>
      </c>
      <c r="G12" s="22">
        <v>21</v>
      </c>
      <c r="H12" s="22">
        <v>11</v>
      </c>
      <c r="I12" s="22">
        <v>2010</v>
      </c>
      <c r="J12" s="22">
        <v>12</v>
      </c>
      <c r="K12" s="22">
        <v>12</v>
      </c>
      <c r="L12" s="22">
        <v>2010</v>
      </c>
      <c r="M12" s="39">
        <v>13.5</v>
      </c>
      <c r="N12" s="39"/>
      <c r="O12" s="39">
        <v>88</v>
      </c>
      <c r="P12" s="22"/>
      <c r="Q12" s="22"/>
      <c r="R12" s="22">
        <v>2010</v>
      </c>
      <c r="S12" s="22"/>
      <c r="T12" s="22"/>
      <c r="U12" s="22">
        <v>2010</v>
      </c>
      <c r="V12" s="22"/>
      <c r="W12" s="22"/>
      <c r="X12" s="22">
        <v>2010</v>
      </c>
      <c r="Y12" s="22"/>
      <c r="Z12" s="22"/>
      <c r="AA12" s="22">
        <v>2010</v>
      </c>
      <c r="AB12" s="39">
        <v>0.5</v>
      </c>
      <c r="AC12" s="39">
        <v>11</v>
      </c>
      <c r="AD12" s="39">
        <v>1370</v>
      </c>
      <c r="AE12" s="75">
        <f>analys!J9</f>
        <v>760.02087851519036</v>
      </c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22"/>
      <c r="AZ12" s="22"/>
      <c r="BA12" s="22">
        <v>2010</v>
      </c>
      <c r="BB12" s="39"/>
      <c r="BC12" s="39">
        <f t="shared" si="0"/>
        <v>5.25</v>
      </c>
      <c r="BD12" s="39">
        <v>87</v>
      </c>
      <c r="BE12" s="39">
        <v>33</v>
      </c>
      <c r="BF12" s="39">
        <v>50</v>
      </c>
      <c r="BG12" s="39">
        <v>892</v>
      </c>
      <c r="BH12" s="39">
        <v>2.4300000000000002</v>
      </c>
      <c r="BI12" s="39">
        <v>316</v>
      </c>
      <c r="BJ12" s="39">
        <v>182</v>
      </c>
      <c r="BK12" s="39"/>
      <c r="BL12" s="39">
        <v>100</v>
      </c>
      <c r="BM12" s="39">
        <v>150</v>
      </c>
      <c r="BN12" s="39">
        <v>146</v>
      </c>
      <c r="BO12" s="39">
        <v>12</v>
      </c>
      <c r="BP12" s="39">
        <f t="shared" si="1"/>
        <v>0.51374683544303801</v>
      </c>
      <c r="BQ12" s="39">
        <f t="shared" si="2"/>
        <v>978.56540084388189</v>
      </c>
      <c r="BR12" s="39">
        <f t="shared" si="3"/>
        <v>4505.1428571428578</v>
      </c>
      <c r="BS12" s="39">
        <f t="shared" si="4"/>
        <v>537.67329716696804</v>
      </c>
      <c r="BT12" s="39">
        <f t="shared" si="5"/>
        <v>5042.8161543098258</v>
      </c>
    </row>
    <row r="13" spans="1:115" x14ac:dyDescent="0.25">
      <c r="A13" s="13">
        <v>2</v>
      </c>
      <c r="B13" s="13"/>
      <c r="C13" s="13" t="s">
        <v>217</v>
      </c>
      <c r="D13" s="13"/>
      <c r="E13" s="13">
        <v>10</v>
      </c>
      <c r="F13" s="70" t="s">
        <v>222</v>
      </c>
      <c r="G13" s="22">
        <v>21</v>
      </c>
      <c r="H13" s="22">
        <v>11</v>
      </c>
      <c r="I13" s="22">
        <v>2010</v>
      </c>
      <c r="J13" s="22">
        <v>12</v>
      </c>
      <c r="K13" s="22">
        <v>12</v>
      </c>
      <c r="L13" s="22">
        <v>2010</v>
      </c>
      <c r="M13" s="39">
        <v>13.5</v>
      </c>
      <c r="N13" s="39"/>
      <c r="O13" s="39">
        <v>95</v>
      </c>
      <c r="P13" s="22"/>
      <c r="Q13" s="22"/>
      <c r="R13" s="22">
        <v>2010</v>
      </c>
      <c r="S13" s="22"/>
      <c r="T13" s="22"/>
      <c r="U13" s="22">
        <v>2010</v>
      </c>
      <c r="V13" s="22"/>
      <c r="W13" s="22"/>
      <c r="X13" s="22">
        <v>2010</v>
      </c>
      <c r="Y13" s="22"/>
      <c r="Z13" s="22"/>
      <c r="AA13" s="22">
        <v>2010</v>
      </c>
      <c r="AB13" s="39">
        <v>0.5</v>
      </c>
      <c r="AC13" s="39">
        <v>9</v>
      </c>
      <c r="AD13" s="39">
        <v>2230</v>
      </c>
      <c r="AE13" s="75">
        <f>analys!J10</f>
        <v>0</v>
      </c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22"/>
      <c r="AZ13" s="22"/>
      <c r="BA13" s="22">
        <v>2010</v>
      </c>
      <c r="BB13" s="39"/>
      <c r="BC13" s="39">
        <f t="shared" si="0"/>
        <v>5.25</v>
      </c>
      <c r="BD13" s="39">
        <v>100</v>
      </c>
      <c r="BE13" s="39">
        <v>26</v>
      </c>
      <c r="BF13" s="39">
        <v>45</v>
      </c>
      <c r="BG13" s="39">
        <v>314</v>
      </c>
      <c r="BH13" s="39">
        <v>4.01</v>
      </c>
      <c r="BI13" s="39">
        <v>232</v>
      </c>
      <c r="BJ13" s="39">
        <v>130</v>
      </c>
      <c r="BK13" s="39"/>
      <c r="BL13" s="39">
        <v>96</v>
      </c>
      <c r="BM13" s="39">
        <v>184</v>
      </c>
      <c r="BN13" s="39">
        <v>180</v>
      </c>
      <c r="BO13" s="39">
        <v>20</v>
      </c>
      <c r="BP13" s="39">
        <f t="shared" si="1"/>
        <v>0.17594827586206896</v>
      </c>
      <c r="BQ13" s="39">
        <f t="shared" si="2"/>
        <v>335.13957307060753</v>
      </c>
      <c r="BR13" s="39">
        <f t="shared" si="3"/>
        <v>7472.0496894409935</v>
      </c>
      <c r="BS13" s="39">
        <f t="shared" si="4"/>
        <v>247.487684729064</v>
      </c>
      <c r="BT13" s="39">
        <f t="shared" si="5"/>
        <v>7719.5373741700578</v>
      </c>
    </row>
    <row r="14" spans="1:115" x14ac:dyDescent="0.25">
      <c r="A14" s="13">
        <v>2</v>
      </c>
      <c r="B14" s="13"/>
      <c r="C14" s="13" t="s">
        <v>219</v>
      </c>
      <c r="D14" s="13"/>
      <c r="E14" s="13">
        <v>11</v>
      </c>
      <c r="F14" s="70" t="s">
        <v>222</v>
      </c>
      <c r="G14" s="22">
        <v>21</v>
      </c>
      <c r="H14" s="22">
        <v>11</v>
      </c>
      <c r="I14" s="22">
        <v>2010</v>
      </c>
      <c r="J14" s="22">
        <v>12</v>
      </c>
      <c r="K14" s="22">
        <v>12</v>
      </c>
      <c r="L14" s="22">
        <v>2010</v>
      </c>
      <c r="M14" s="39">
        <v>13.5</v>
      </c>
      <c r="N14" s="39"/>
      <c r="O14" s="39">
        <v>95</v>
      </c>
      <c r="P14" s="22"/>
      <c r="Q14" s="22"/>
      <c r="R14" s="22">
        <v>2010</v>
      </c>
      <c r="S14" s="22"/>
      <c r="T14" s="22"/>
      <c r="U14" s="22">
        <v>2010</v>
      </c>
      <c r="V14" s="22"/>
      <c r="W14" s="22"/>
      <c r="X14" s="22">
        <v>2010</v>
      </c>
      <c r="Y14" s="22"/>
      <c r="Z14" s="22"/>
      <c r="AA14" s="22">
        <v>2010</v>
      </c>
      <c r="AB14" s="39">
        <v>0.5</v>
      </c>
      <c r="AC14" s="39">
        <v>9</v>
      </c>
      <c r="AD14" s="39">
        <v>1994</v>
      </c>
      <c r="AE14" s="75" t="str">
        <f>analys!J11</f>
        <v>Count of Grain</v>
      </c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22"/>
      <c r="AZ14" s="22"/>
      <c r="BA14" s="22">
        <v>2010</v>
      </c>
      <c r="BB14" s="39"/>
      <c r="BC14" s="39">
        <f t="shared" si="0"/>
        <v>5.25</v>
      </c>
      <c r="BD14" s="39">
        <v>94</v>
      </c>
      <c r="BE14" s="39">
        <v>22</v>
      </c>
      <c r="BF14" s="39">
        <v>40</v>
      </c>
      <c r="BG14" s="39">
        <v>370</v>
      </c>
      <c r="BH14" s="39">
        <v>3.2719999999999998</v>
      </c>
      <c r="BI14" s="39">
        <v>242</v>
      </c>
      <c r="BJ14" s="39">
        <v>110</v>
      </c>
      <c r="BK14" s="39"/>
      <c r="BL14" s="39">
        <v>98</v>
      </c>
      <c r="BM14" s="39">
        <v>190</v>
      </c>
      <c r="BN14" s="39">
        <v>180</v>
      </c>
      <c r="BO14" s="39">
        <v>22</v>
      </c>
      <c r="BP14" s="39">
        <f t="shared" si="1"/>
        <v>0.16818181818181818</v>
      </c>
      <c r="BQ14" s="39">
        <f t="shared" si="2"/>
        <v>320.34632034632034</v>
      </c>
      <c r="BR14" s="39">
        <f t="shared" si="3"/>
        <v>5904.3609022556384</v>
      </c>
      <c r="BS14" s="39">
        <f t="shared" si="4"/>
        <v>285.39944903581261</v>
      </c>
      <c r="BT14" s="39">
        <f t="shared" si="5"/>
        <v>6189.7603512914511</v>
      </c>
    </row>
    <row r="15" spans="1:115" x14ac:dyDescent="0.25">
      <c r="A15" s="13">
        <v>2</v>
      </c>
      <c r="B15" s="13"/>
      <c r="C15" s="13" t="s">
        <v>220</v>
      </c>
      <c r="D15" s="13"/>
      <c r="E15" s="13">
        <v>12</v>
      </c>
      <c r="F15" s="70" t="s">
        <v>222</v>
      </c>
      <c r="G15" s="22">
        <v>21</v>
      </c>
      <c r="H15" s="22">
        <v>11</v>
      </c>
      <c r="I15" s="22">
        <v>2010</v>
      </c>
      <c r="J15" s="22">
        <v>12</v>
      </c>
      <c r="K15" s="22">
        <v>12</v>
      </c>
      <c r="L15" s="22">
        <v>2010</v>
      </c>
      <c r="M15" s="39">
        <v>13.5</v>
      </c>
      <c r="N15" s="39"/>
      <c r="O15" s="39"/>
      <c r="P15" s="22"/>
      <c r="Q15" s="22"/>
      <c r="R15" s="22">
        <v>2010</v>
      </c>
      <c r="S15" s="22"/>
      <c r="T15" s="22"/>
      <c r="U15" s="22">
        <v>2010</v>
      </c>
      <c r="V15" s="22"/>
      <c r="W15" s="22"/>
      <c r="X15" s="22">
        <v>2010</v>
      </c>
      <c r="Y15" s="22"/>
      <c r="Z15" s="22"/>
      <c r="AA15" s="22">
        <v>2010</v>
      </c>
      <c r="AB15" s="39">
        <v>0.5</v>
      </c>
      <c r="AE15" s="75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22"/>
      <c r="AZ15" s="22"/>
      <c r="BA15" s="22">
        <v>2010</v>
      </c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</row>
    <row r="16" spans="1:115" x14ac:dyDescent="0.25">
      <c r="A16" s="13">
        <v>2</v>
      </c>
      <c r="B16" s="13"/>
      <c r="C16" s="13" t="s">
        <v>215</v>
      </c>
      <c r="D16" s="13"/>
      <c r="E16" s="13">
        <v>13</v>
      </c>
      <c r="F16" s="70" t="s">
        <v>222</v>
      </c>
      <c r="G16" s="22">
        <v>21</v>
      </c>
      <c r="H16" s="22">
        <v>11</v>
      </c>
      <c r="I16" s="22">
        <v>2010</v>
      </c>
      <c r="J16" s="22">
        <v>12</v>
      </c>
      <c r="K16" s="22">
        <v>12</v>
      </c>
      <c r="L16" s="22">
        <v>2010</v>
      </c>
      <c r="M16" s="39">
        <v>13.5</v>
      </c>
      <c r="N16" s="39"/>
      <c r="O16" s="39">
        <v>98</v>
      </c>
      <c r="P16" s="22"/>
      <c r="Q16" s="22"/>
      <c r="R16" s="22">
        <v>2010</v>
      </c>
      <c r="S16" s="22"/>
      <c r="T16" s="22"/>
      <c r="U16" s="22">
        <v>2010</v>
      </c>
      <c r="V16" s="22"/>
      <c r="W16" s="22"/>
      <c r="X16" s="22">
        <v>2010</v>
      </c>
      <c r="Y16" s="22"/>
      <c r="Z16" s="22"/>
      <c r="AA16" s="22">
        <v>2010</v>
      </c>
      <c r="AB16" s="39">
        <v>0.5</v>
      </c>
      <c r="AC16" s="39">
        <v>11</v>
      </c>
      <c r="AD16" s="39">
        <v>1812</v>
      </c>
      <c r="AE16" s="75">
        <f>analys!J12</f>
        <v>3</v>
      </c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22"/>
      <c r="AZ16" s="22"/>
      <c r="BA16" s="22">
        <v>2010</v>
      </c>
      <c r="BB16" s="39"/>
      <c r="BC16" s="39">
        <f t="shared" si="0"/>
        <v>5.25</v>
      </c>
      <c r="BD16" s="39">
        <v>112</v>
      </c>
      <c r="BE16" s="39">
        <v>48</v>
      </c>
      <c r="BF16" s="39">
        <v>35</v>
      </c>
      <c r="BG16" s="39">
        <v>916</v>
      </c>
      <c r="BH16" s="39">
        <v>3.6059999999999999</v>
      </c>
      <c r="BI16" s="39">
        <v>318</v>
      </c>
      <c r="BJ16" s="39">
        <v>176</v>
      </c>
      <c r="BK16" s="39"/>
      <c r="BL16" s="39">
        <v>112</v>
      </c>
      <c r="BM16" s="39">
        <v>168</v>
      </c>
      <c r="BN16" s="39">
        <v>160</v>
      </c>
      <c r="BO16" s="39">
        <v>18</v>
      </c>
      <c r="BP16" s="39">
        <f t="shared" si="1"/>
        <v>0.50696855345911951</v>
      </c>
      <c r="BQ16" s="39">
        <f t="shared" si="2"/>
        <v>965.65438754118009</v>
      </c>
      <c r="BR16" s="39">
        <f t="shared" si="3"/>
        <v>6541.4965986394564</v>
      </c>
      <c r="BS16" s="39">
        <f t="shared" si="4"/>
        <v>614.50733752620545</v>
      </c>
      <c r="BT16" s="39">
        <f t="shared" si="5"/>
        <v>7156.0039361656618</v>
      </c>
    </row>
    <row r="17" spans="1:72" x14ac:dyDescent="0.25">
      <c r="A17" s="13">
        <v>2</v>
      </c>
      <c r="B17" s="13"/>
      <c r="C17" s="13" t="s">
        <v>216</v>
      </c>
      <c r="D17" s="13"/>
      <c r="E17" s="13">
        <v>14</v>
      </c>
      <c r="F17" s="70" t="s">
        <v>222</v>
      </c>
      <c r="G17" s="22">
        <v>21</v>
      </c>
      <c r="H17" s="22">
        <v>11</v>
      </c>
      <c r="I17" s="22">
        <v>2010</v>
      </c>
      <c r="J17" s="22">
        <v>12</v>
      </c>
      <c r="K17" s="22">
        <v>12</v>
      </c>
      <c r="L17" s="22">
        <v>2010</v>
      </c>
      <c r="M17" s="39">
        <v>13.5</v>
      </c>
      <c r="N17" s="39"/>
      <c r="O17" s="39">
        <v>98</v>
      </c>
      <c r="P17" s="22"/>
      <c r="Q17" s="22"/>
      <c r="R17" s="22">
        <v>2010</v>
      </c>
      <c r="S17" s="22"/>
      <c r="T17" s="22"/>
      <c r="U17" s="22">
        <v>2010</v>
      </c>
      <c r="V17" s="22"/>
      <c r="W17" s="22"/>
      <c r="X17" s="22">
        <v>2010</v>
      </c>
      <c r="Y17" s="22"/>
      <c r="Z17" s="22"/>
      <c r="AA17" s="22">
        <v>2010</v>
      </c>
      <c r="AB17" s="39">
        <v>0.5</v>
      </c>
      <c r="AC17" s="39">
        <v>7</v>
      </c>
      <c r="AD17" s="39">
        <v>1990</v>
      </c>
      <c r="AE17" s="75">
        <f>analys!J13</f>
        <v>3</v>
      </c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22"/>
      <c r="AZ17" s="22"/>
      <c r="BA17" s="22">
        <v>2010</v>
      </c>
      <c r="BB17" s="39"/>
      <c r="BC17" s="39">
        <f t="shared" si="0"/>
        <v>5.25</v>
      </c>
      <c r="BD17" s="39">
        <v>80</v>
      </c>
      <c r="BE17" s="39">
        <v>36</v>
      </c>
      <c r="BF17" s="39">
        <v>40</v>
      </c>
      <c r="BG17" s="39">
        <v>896</v>
      </c>
      <c r="BH17" s="39">
        <v>2.3199999999999998</v>
      </c>
      <c r="BI17" s="39">
        <v>330</v>
      </c>
      <c r="BJ17" s="39">
        <v>160</v>
      </c>
      <c r="BK17" s="39"/>
      <c r="BL17" s="39">
        <v>108</v>
      </c>
      <c r="BM17" s="39">
        <v>160</v>
      </c>
      <c r="BN17" s="39">
        <v>156</v>
      </c>
      <c r="BO17" s="39">
        <v>16</v>
      </c>
      <c r="BP17" s="39">
        <f t="shared" si="1"/>
        <v>0.43442424242424243</v>
      </c>
      <c r="BQ17" s="39">
        <f t="shared" si="2"/>
        <v>827.47474747474746</v>
      </c>
      <c r="BR17" s="39">
        <f t="shared" si="3"/>
        <v>4308.5714285714284</v>
      </c>
      <c r="BS17" s="39">
        <f t="shared" si="4"/>
        <v>558.54545454545462</v>
      </c>
      <c r="BT17" s="39">
        <f t="shared" si="5"/>
        <v>4867.1168831168834</v>
      </c>
    </row>
    <row r="18" spans="1:72" x14ac:dyDescent="0.25">
      <c r="A18" s="13">
        <v>3</v>
      </c>
      <c r="B18" s="13"/>
      <c r="C18" s="13" t="s">
        <v>218</v>
      </c>
      <c r="D18" s="13"/>
      <c r="E18" s="13">
        <v>15</v>
      </c>
      <c r="F18" s="70" t="s">
        <v>222</v>
      </c>
      <c r="G18" s="22">
        <v>21</v>
      </c>
      <c r="H18" s="22">
        <v>11</v>
      </c>
      <c r="I18" s="22">
        <v>2010</v>
      </c>
      <c r="J18" s="22">
        <v>12</v>
      </c>
      <c r="K18" s="22">
        <v>12</v>
      </c>
      <c r="L18" s="22">
        <v>2010</v>
      </c>
      <c r="M18" s="39">
        <v>13.5</v>
      </c>
      <c r="N18" s="39"/>
      <c r="O18" s="39">
        <v>95</v>
      </c>
      <c r="P18" s="22"/>
      <c r="Q18" s="22"/>
      <c r="R18" s="22">
        <v>2010</v>
      </c>
      <c r="S18" s="22"/>
      <c r="T18" s="22"/>
      <c r="U18" s="22">
        <v>2010</v>
      </c>
      <c r="V18" s="22"/>
      <c r="W18" s="22"/>
      <c r="X18" s="22">
        <v>2010</v>
      </c>
      <c r="Y18" s="22"/>
      <c r="Z18" s="22"/>
      <c r="AA18" s="22">
        <v>2010</v>
      </c>
      <c r="AB18" s="39">
        <v>0.5</v>
      </c>
      <c r="AC18" s="39">
        <v>7</v>
      </c>
      <c r="AD18" s="39">
        <v>1324</v>
      </c>
      <c r="AE18" s="75">
        <f>analys!J14</f>
        <v>3</v>
      </c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22"/>
      <c r="AZ18" s="22"/>
      <c r="BA18" s="22">
        <v>2010</v>
      </c>
      <c r="BB18" s="39"/>
      <c r="BC18" s="39">
        <f t="shared" si="0"/>
        <v>5.25</v>
      </c>
      <c r="BD18" s="39">
        <v>101</v>
      </c>
      <c r="BE18" s="39">
        <v>60</v>
      </c>
      <c r="BF18" s="39">
        <v>50</v>
      </c>
      <c r="BG18" s="39">
        <v>1020</v>
      </c>
      <c r="BH18" s="39">
        <v>2.484</v>
      </c>
      <c r="BI18" s="39">
        <v>326</v>
      </c>
      <c r="BJ18" s="39">
        <v>142</v>
      </c>
      <c r="BK18" s="39"/>
      <c r="BL18" s="39">
        <v>114</v>
      </c>
      <c r="BM18" s="39">
        <v>200</v>
      </c>
      <c r="BN18" s="39">
        <v>196</v>
      </c>
      <c r="BO18" s="39">
        <v>20</v>
      </c>
      <c r="BP18" s="39">
        <f t="shared" si="1"/>
        <v>0.44429447852760734</v>
      </c>
      <c r="BQ18" s="39">
        <f t="shared" si="2"/>
        <v>846.2751971954425</v>
      </c>
      <c r="BR18" s="39">
        <f t="shared" si="3"/>
        <v>4636.8</v>
      </c>
      <c r="BS18" s="39">
        <f t="shared" si="4"/>
        <v>679.4040315512708</v>
      </c>
      <c r="BT18" s="39">
        <f t="shared" si="5"/>
        <v>5316.2040315512713</v>
      </c>
    </row>
    <row r="19" spans="1:72" x14ac:dyDescent="0.25">
      <c r="A19" s="13">
        <v>3</v>
      </c>
      <c r="B19" s="13"/>
      <c r="C19" s="13" t="s">
        <v>220</v>
      </c>
      <c r="D19" s="13"/>
      <c r="E19" s="13">
        <v>16</v>
      </c>
      <c r="F19" s="70" t="s">
        <v>222</v>
      </c>
      <c r="G19" s="22">
        <v>21</v>
      </c>
      <c r="H19" s="22">
        <v>11</v>
      </c>
      <c r="I19" s="22">
        <v>2010</v>
      </c>
      <c r="J19" s="22">
        <v>12</v>
      </c>
      <c r="K19" s="22">
        <v>12</v>
      </c>
      <c r="L19" s="22">
        <v>2010</v>
      </c>
      <c r="M19" s="39">
        <v>13.5</v>
      </c>
      <c r="N19" s="39"/>
      <c r="O19" s="39"/>
      <c r="P19" s="22"/>
      <c r="Q19" s="22"/>
      <c r="R19" s="22">
        <v>2010</v>
      </c>
      <c r="S19" s="22"/>
      <c r="T19" s="22"/>
      <c r="U19" s="22">
        <v>2010</v>
      </c>
      <c r="V19" s="22"/>
      <c r="W19" s="22"/>
      <c r="X19" s="22">
        <v>2010</v>
      </c>
      <c r="Y19" s="22"/>
      <c r="Z19" s="22"/>
      <c r="AA19" s="22">
        <v>2010</v>
      </c>
      <c r="AB19" s="39">
        <v>0.5</v>
      </c>
      <c r="AE19" s="75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22"/>
      <c r="AZ19" s="22"/>
      <c r="BA19" s="22">
        <v>2010</v>
      </c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</row>
    <row r="20" spans="1:72" x14ac:dyDescent="0.25">
      <c r="A20" s="13">
        <v>3</v>
      </c>
      <c r="B20" s="13"/>
      <c r="C20" s="13" t="s">
        <v>215</v>
      </c>
      <c r="D20" s="13"/>
      <c r="E20" s="13">
        <v>17</v>
      </c>
      <c r="F20" s="70" t="s">
        <v>222</v>
      </c>
      <c r="G20" s="22">
        <v>21</v>
      </c>
      <c r="H20" s="22">
        <v>11</v>
      </c>
      <c r="I20" s="22">
        <v>2010</v>
      </c>
      <c r="J20" s="22">
        <v>12</v>
      </c>
      <c r="K20" s="22">
        <v>12</v>
      </c>
      <c r="L20" s="22">
        <v>2010</v>
      </c>
      <c r="M20" s="39">
        <v>13.5</v>
      </c>
      <c r="N20" s="39"/>
      <c r="O20" s="39">
        <v>88</v>
      </c>
      <c r="P20" s="22"/>
      <c r="Q20" s="22"/>
      <c r="R20" s="22">
        <v>2010</v>
      </c>
      <c r="S20" s="22"/>
      <c r="T20" s="22"/>
      <c r="U20" s="22">
        <v>2010</v>
      </c>
      <c r="V20" s="22"/>
      <c r="W20" s="22"/>
      <c r="X20" s="22">
        <v>2010</v>
      </c>
      <c r="Y20" s="22"/>
      <c r="Z20" s="22"/>
      <c r="AA20" s="22">
        <v>2010</v>
      </c>
      <c r="AB20" s="39">
        <v>0.5</v>
      </c>
      <c r="AC20" s="39">
        <v>9</v>
      </c>
      <c r="AD20" s="39">
        <v>2582</v>
      </c>
      <c r="AE20" s="75">
        <f>analys!J15</f>
        <v>3</v>
      </c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22"/>
      <c r="AZ20" s="22"/>
      <c r="BA20" s="22">
        <v>2010</v>
      </c>
      <c r="BB20" s="39"/>
      <c r="BC20" s="39">
        <f t="shared" si="0"/>
        <v>5.25</v>
      </c>
      <c r="BD20" s="39">
        <v>102</v>
      </c>
      <c r="BE20" s="39">
        <v>31</v>
      </c>
      <c r="BF20" s="39">
        <v>50</v>
      </c>
      <c r="BG20" s="39">
        <v>658</v>
      </c>
      <c r="BH20" s="39">
        <v>3.6139999999999999</v>
      </c>
      <c r="BI20" s="39">
        <v>246</v>
      </c>
      <c r="BJ20" s="39">
        <v>112</v>
      </c>
      <c r="BK20" s="39"/>
      <c r="BL20" s="39">
        <v>114</v>
      </c>
      <c r="BM20" s="39">
        <v>152</v>
      </c>
      <c r="BN20" s="39">
        <v>150</v>
      </c>
      <c r="BO20" s="39">
        <v>12</v>
      </c>
      <c r="BP20" s="39">
        <f t="shared" si="1"/>
        <v>0.29957723577235773</v>
      </c>
      <c r="BQ20" s="39">
        <f t="shared" si="2"/>
        <v>570.62330623306241</v>
      </c>
      <c r="BR20" s="39">
        <f t="shared" si="3"/>
        <v>6793.2330827067672</v>
      </c>
      <c r="BS20" s="39">
        <f t="shared" si="4"/>
        <v>580.81300813008147</v>
      </c>
      <c r="BT20" s="39">
        <f t="shared" si="5"/>
        <v>7374.0460908368486</v>
      </c>
    </row>
    <row r="21" spans="1:72" x14ac:dyDescent="0.25">
      <c r="A21" s="13">
        <v>3</v>
      </c>
      <c r="B21" s="13"/>
      <c r="C21" s="13" t="s">
        <v>216</v>
      </c>
      <c r="D21" s="13"/>
      <c r="E21" s="13">
        <v>18</v>
      </c>
      <c r="F21" s="70" t="s">
        <v>222</v>
      </c>
      <c r="G21" s="22">
        <v>21</v>
      </c>
      <c r="H21" s="22">
        <v>11</v>
      </c>
      <c r="I21" s="22">
        <v>2010</v>
      </c>
      <c r="J21" s="22">
        <v>12</v>
      </c>
      <c r="K21" s="22">
        <v>12</v>
      </c>
      <c r="L21" s="22">
        <v>2010</v>
      </c>
      <c r="M21" s="39">
        <v>13.5</v>
      </c>
      <c r="N21" s="39"/>
      <c r="O21" s="39">
        <v>80</v>
      </c>
      <c r="P21" s="22"/>
      <c r="Q21" s="22"/>
      <c r="R21" s="22">
        <v>2010</v>
      </c>
      <c r="S21" s="22"/>
      <c r="T21" s="22"/>
      <c r="U21" s="22">
        <v>2010</v>
      </c>
      <c r="V21" s="22"/>
      <c r="W21" s="22"/>
      <c r="X21" s="22">
        <v>2010</v>
      </c>
      <c r="Y21" s="22"/>
      <c r="Z21" s="22"/>
      <c r="AA21" s="22">
        <v>2010</v>
      </c>
      <c r="AB21" s="39">
        <v>0.5</v>
      </c>
      <c r="AC21" s="39">
        <v>9</v>
      </c>
      <c r="AD21" s="39">
        <v>1736</v>
      </c>
      <c r="AE21" s="75">
        <f>analys!J16</f>
        <v>3</v>
      </c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22"/>
      <c r="AZ21" s="22"/>
      <c r="BA21" s="22">
        <v>2010</v>
      </c>
      <c r="BB21" s="39"/>
      <c r="BC21" s="39">
        <f t="shared" si="0"/>
        <v>5.25</v>
      </c>
      <c r="BD21" s="39">
        <v>80</v>
      </c>
      <c r="BE21" s="39">
        <v>36</v>
      </c>
      <c r="BF21" s="39">
        <v>50</v>
      </c>
      <c r="BG21" s="39">
        <v>492</v>
      </c>
      <c r="BH21" s="39">
        <v>3.488</v>
      </c>
      <c r="BI21" s="39">
        <v>212</v>
      </c>
      <c r="BJ21" s="39">
        <v>96</v>
      </c>
      <c r="BK21" s="39"/>
      <c r="BL21" s="39">
        <v>90</v>
      </c>
      <c r="BM21" s="39">
        <v>176</v>
      </c>
      <c r="BN21" s="39">
        <v>172</v>
      </c>
      <c r="BO21" s="39">
        <v>22</v>
      </c>
      <c r="BP21" s="39">
        <f t="shared" si="1"/>
        <v>0.2227924528301887</v>
      </c>
      <c r="BQ21" s="39">
        <f t="shared" si="2"/>
        <v>424.36657681940699</v>
      </c>
      <c r="BR21" s="39">
        <f t="shared" si="3"/>
        <v>6492.8138528138534</v>
      </c>
      <c r="BS21" s="39">
        <f t="shared" si="4"/>
        <v>397.843665768194</v>
      </c>
      <c r="BT21" s="39">
        <f t="shared" si="5"/>
        <v>6890.6575185820475</v>
      </c>
    </row>
    <row r="22" spans="1:72" x14ac:dyDescent="0.25">
      <c r="A22" s="13">
        <v>3</v>
      </c>
      <c r="B22" s="13"/>
      <c r="C22" s="13" t="s">
        <v>219</v>
      </c>
      <c r="D22" s="13"/>
      <c r="E22" s="13">
        <v>19</v>
      </c>
      <c r="F22" s="70" t="s">
        <v>222</v>
      </c>
      <c r="G22" s="22">
        <v>21</v>
      </c>
      <c r="H22" s="22">
        <v>11</v>
      </c>
      <c r="I22" s="22">
        <v>2010</v>
      </c>
      <c r="J22" s="22">
        <v>12</v>
      </c>
      <c r="K22" s="22">
        <v>12</v>
      </c>
      <c r="L22" s="22">
        <v>2010</v>
      </c>
      <c r="M22" s="39">
        <v>13.5</v>
      </c>
      <c r="N22" s="39"/>
      <c r="O22" s="39">
        <v>82</v>
      </c>
      <c r="P22" s="22"/>
      <c r="Q22" s="22"/>
      <c r="R22" s="22">
        <v>2010</v>
      </c>
      <c r="S22" s="22"/>
      <c r="T22" s="22"/>
      <c r="U22" s="22">
        <v>2010</v>
      </c>
      <c r="V22" s="22"/>
      <c r="W22" s="22"/>
      <c r="X22" s="22">
        <v>2010</v>
      </c>
      <c r="Y22" s="22"/>
      <c r="Z22" s="22"/>
      <c r="AA22" s="22">
        <v>2010</v>
      </c>
      <c r="AB22" s="39">
        <v>0.5</v>
      </c>
      <c r="AC22" s="39">
        <v>9</v>
      </c>
      <c r="AD22" s="39">
        <v>2550</v>
      </c>
      <c r="AE22" s="75">
        <f>analys!J17</f>
        <v>3</v>
      </c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22"/>
      <c r="AZ22" s="22"/>
      <c r="BA22" s="22">
        <v>2010</v>
      </c>
      <c r="BB22" s="39"/>
      <c r="BC22" s="39">
        <f t="shared" si="0"/>
        <v>5.25</v>
      </c>
      <c r="BD22" s="39">
        <v>99</v>
      </c>
      <c r="BE22" s="39">
        <v>16</v>
      </c>
      <c r="BF22" s="39">
        <v>45</v>
      </c>
      <c r="BG22" s="39">
        <v>240</v>
      </c>
      <c r="BH22" s="39">
        <v>3.8140000000000001</v>
      </c>
      <c r="BI22" s="39">
        <v>198</v>
      </c>
      <c r="BJ22" s="39">
        <v>100</v>
      </c>
      <c r="BK22" s="39"/>
      <c r="BL22" s="39">
        <v>100</v>
      </c>
      <c r="BM22" s="39">
        <v>206</v>
      </c>
      <c r="BN22" s="39">
        <v>192</v>
      </c>
      <c r="BO22" s="39">
        <v>22</v>
      </c>
      <c r="BP22" s="39">
        <f t="shared" si="1"/>
        <v>0.12121212121212122</v>
      </c>
      <c r="BQ22" s="39">
        <f t="shared" si="2"/>
        <v>230.8802308802309</v>
      </c>
      <c r="BR22" s="39">
        <f t="shared" si="3"/>
        <v>6771.0402219140087</v>
      </c>
      <c r="BS22" s="39">
        <f t="shared" si="4"/>
        <v>230.8802308802309</v>
      </c>
      <c r="BT22" s="39">
        <f t="shared" si="5"/>
        <v>7001.9204527942393</v>
      </c>
    </row>
    <row r="23" spans="1:72" x14ac:dyDescent="0.25">
      <c r="A23" s="13">
        <v>3</v>
      </c>
      <c r="B23" s="13"/>
      <c r="C23" s="13" t="s">
        <v>214</v>
      </c>
      <c r="D23" s="13"/>
      <c r="E23" s="13">
        <v>20</v>
      </c>
      <c r="F23" s="70" t="s">
        <v>222</v>
      </c>
      <c r="G23" s="22">
        <v>21</v>
      </c>
      <c r="H23" s="22">
        <v>11</v>
      </c>
      <c r="I23" s="22">
        <v>2010</v>
      </c>
      <c r="J23" s="22">
        <v>12</v>
      </c>
      <c r="K23" s="22">
        <v>12</v>
      </c>
      <c r="L23" s="22">
        <v>2010</v>
      </c>
      <c r="M23" s="39">
        <v>13.5</v>
      </c>
      <c r="N23" s="73"/>
      <c r="O23" s="73">
        <v>98</v>
      </c>
      <c r="P23" s="74"/>
      <c r="Q23" s="74"/>
      <c r="R23" s="74">
        <v>2010</v>
      </c>
      <c r="S23" s="74"/>
      <c r="T23" s="74"/>
      <c r="U23" s="74">
        <v>2010</v>
      </c>
      <c r="V23" s="74"/>
      <c r="W23" s="74"/>
      <c r="X23" s="74">
        <v>2010</v>
      </c>
      <c r="Y23" s="74"/>
      <c r="Z23" s="74"/>
      <c r="AA23" s="74">
        <v>2010</v>
      </c>
      <c r="AB23" s="39">
        <v>0.5</v>
      </c>
      <c r="AC23" s="73">
        <v>9</v>
      </c>
      <c r="AD23" s="73">
        <v>1766</v>
      </c>
      <c r="AE23" s="75">
        <f>analys!J18</f>
        <v>18</v>
      </c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4"/>
      <c r="AZ23" s="74"/>
      <c r="BA23" s="74">
        <v>2010</v>
      </c>
      <c r="BB23" s="73"/>
      <c r="BC23" s="39">
        <f t="shared" si="0"/>
        <v>5.25</v>
      </c>
      <c r="BD23" s="73">
        <v>100</v>
      </c>
      <c r="BE23" s="73">
        <v>18</v>
      </c>
      <c r="BF23" s="73">
        <v>45</v>
      </c>
      <c r="BG23" s="73">
        <v>350</v>
      </c>
      <c r="BH23" s="73">
        <v>3.032</v>
      </c>
      <c r="BI23" s="73">
        <v>250</v>
      </c>
      <c r="BJ23" s="73">
        <v>146</v>
      </c>
      <c r="BK23" s="73"/>
      <c r="BL23" s="73">
        <v>86</v>
      </c>
      <c r="BM23" s="73">
        <v>170</v>
      </c>
      <c r="BN23" s="73">
        <v>170</v>
      </c>
      <c r="BO23" s="73">
        <v>14</v>
      </c>
      <c r="BP23" s="39">
        <f t="shared" si="1"/>
        <v>0.20439999999999997</v>
      </c>
      <c r="BQ23" s="39">
        <f t="shared" si="2"/>
        <v>389.33333333333331</v>
      </c>
      <c r="BR23" s="39">
        <f t="shared" si="3"/>
        <v>5775.2380952380954</v>
      </c>
      <c r="BS23" s="39">
        <f t="shared" si="4"/>
        <v>229.33333333333329</v>
      </c>
      <c r="BT23" s="39">
        <f t="shared" si="5"/>
        <v>6004.5714285714284</v>
      </c>
    </row>
    <row r="24" spans="1:72" x14ac:dyDescent="0.25">
      <c r="A24" s="13">
        <v>3</v>
      </c>
      <c r="B24" s="13"/>
      <c r="C24" s="71" t="s">
        <v>217</v>
      </c>
      <c r="D24" s="13"/>
      <c r="E24" s="71">
        <v>21</v>
      </c>
      <c r="F24" s="70" t="s">
        <v>222</v>
      </c>
      <c r="G24" s="22">
        <v>21</v>
      </c>
      <c r="H24" s="22">
        <v>11</v>
      </c>
      <c r="I24" s="22">
        <v>2010</v>
      </c>
      <c r="J24" s="22">
        <v>12</v>
      </c>
      <c r="K24" s="22">
        <v>12</v>
      </c>
      <c r="L24" s="22">
        <v>2010</v>
      </c>
      <c r="M24" s="72">
        <v>13.5</v>
      </c>
      <c r="N24" s="13"/>
      <c r="O24" s="71">
        <v>98</v>
      </c>
      <c r="P24" s="13"/>
      <c r="Q24" s="13"/>
      <c r="R24" s="5">
        <v>2010</v>
      </c>
      <c r="S24" s="13"/>
      <c r="T24" s="13"/>
      <c r="U24" s="5">
        <v>2010</v>
      </c>
      <c r="V24" s="13"/>
      <c r="W24" s="13"/>
      <c r="X24" s="5">
        <v>2010</v>
      </c>
      <c r="Y24" s="13"/>
      <c r="Z24" s="13"/>
      <c r="AA24" s="5">
        <v>2010</v>
      </c>
      <c r="AB24" s="39">
        <v>0.5</v>
      </c>
      <c r="AC24" s="13">
        <v>8</v>
      </c>
      <c r="AD24" s="13">
        <v>1104</v>
      </c>
      <c r="AE24" s="75">
        <f>analys!J19</f>
        <v>0</v>
      </c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5">
        <v>2010</v>
      </c>
      <c r="BB24" s="71"/>
      <c r="BC24" s="39">
        <f t="shared" si="0"/>
        <v>5.25</v>
      </c>
      <c r="BD24" s="71">
        <v>72</v>
      </c>
      <c r="BE24" s="71">
        <v>59</v>
      </c>
      <c r="BF24" s="71">
        <v>45</v>
      </c>
      <c r="BG24" s="71">
        <v>852</v>
      </c>
      <c r="BH24" s="71">
        <v>1.83</v>
      </c>
      <c r="BI24" s="71">
        <v>278</v>
      </c>
      <c r="BJ24" s="13">
        <v>174</v>
      </c>
      <c r="BK24" s="13"/>
      <c r="BL24" s="71">
        <v>94</v>
      </c>
      <c r="BM24" s="71">
        <v>190</v>
      </c>
      <c r="BN24" s="71">
        <v>182</v>
      </c>
      <c r="BO24" s="71">
        <v>18</v>
      </c>
      <c r="BP24" s="39">
        <f t="shared" si="1"/>
        <v>0.53326618705035966</v>
      </c>
      <c r="BQ24" s="39">
        <f t="shared" si="2"/>
        <v>1015.7451181911612</v>
      </c>
      <c r="BR24" s="39">
        <f t="shared" si="3"/>
        <v>3338.9473684210525</v>
      </c>
      <c r="BS24" s="39">
        <f t="shared" si="4"/>
        <v>548.7358684480987</v>
      </c>
      <c r="BT24" s="39">
        <f t="shared" si="5"/>
        <v>3887.6832368691512</v>
      </c>
    </row>
    <row r="25" spans="1:72" x14ac:dyDescent="0.25">
      <c r="C25" s="42"/>
      <c r="D25" s="42"/>
      <c r="E25" s="42"/>
    </row>
    <row r="26" spans="1:72" x14ac:dyDescent="0.25">
      <c r="C26" s="42"/>
      <c r="D26" s="42"/>
      <c r="E26" s="42"/>
    </row>
    <row r="27" spans="1:72" x14ac:dyDescent="0.25">
      <c r="C27" s="42"/>
      <c r="D27" s="42"/>
      <c r="E27" s="42"/>
    </row>
  </sheetData>
  <mergeCells count="8">
    <mergeCell ref="V2:X2"/>
    <mergeCell ref="Y2:AA2"/>
    <mergeCell ref="AY2:BA2"/>
    <mergeCell ref="J2:L2"/>
    <mergeCell ref="G1:I1"/>
    <mergeCell ref="G2:I2"/>
    <mergeCell ref="P2:R2"/>
    <mergeCell ref="S2:U2"/>
  </mergeCells>
  <dataValidations count="7">
    <dataValidation type="whole" allowBlank="1" showInputMessage="1" showErrorMessage="1" sqref="AY4:AY23 G4:G24 P4:P23 S4:S23 V4:V23 Y4:Y23 J4:J24">
      <formula1>1</formula1>
      <formula2>31</formula2>
    </dataValidation>
    <dataValidation type="whole" allowBlank="1" showInputMessage="1" showErrorMessage="1" sqref="AZ4:AZ23 H4:H24 Q4:Q23 T4:T23 W4:W23 Z4:Z23 K4:K24">
      <formula1>1</formula1>
      <formula2>12</formula2>
    </dataValidation>
    <dataValidation type="whole" operator="greaterThan" allowBlank="1" showInputMessage="1" showErrorMessage="1" sqref="I4:I24 L4:L24 R4:R24 U4:U24 X4:X24 AA4:AA24 BA4:BA24">
      <formula1>2009</formula1>
    </dataValidation>
    <dataValidation type="decimal" operator="greaterThan" allowBlank="1" showInputMessage="1" showErrorMessage="1" sqref="AE4:AE24 BC4:BC24 AB4:AB24 AL4:AM23 AS4:AU23 AW4:AX23 AD16:AD18 AF4:AI23 AD11:AD14 AD20:AD24 M4:M24 AD4:AD9 BB4:BB23 BE4:BO23 BP4:BT24">
      <formula1>0</formula1>
    </dataValidation>
    <dataValidation type="decimal" allowBlank="1" showInputMessage="1" showErrorMessage="1" sqref="O4:O23 AP4:AR23 AV4:AV23">
      <formula1>0</formula1>
      <formula2>100</formula2>
    </dataValidation>
    <dataValidation type="whole" operator="greaterThan" allowBlank="1" showInputMessage="1" showErrorMessage="1" sqref="BD4:BD23 AJ4:AJ23 AN4:AO23 AC4:AC9 AC11:AC14 AC20:AC24 AC16:AC18">
      <formula1>0</formula1>
    </dataValidation>
    <dataValidation type="list" allowBlank="1" showInputMessage="1" showErrorMessage="1" sqref="E4:E23 A4:A24">
      <formula1>"1,2,3,4,5,6,7,8,9,10,11,12,13,14,15,16,17,18,19,20"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/>
  <dimension ref="A1:O46"/>
  <sheetViews>
    <sheetView workbookViewId="0">
      <selection activeCell="L1" sqref="L1:L65536"/>
    </sheetView>
  </sheetViews>
  <sheetFormatPr defaultRowHeight="15" x14ac:dyDescent="0.25"/>
  <cols>
    <col min="1" max="3" width="9.140625" style="9" customWidth="1"/>
    <col min="4" max="4" width="28.85546875" style="9" bestFit="1" customWidth="1"/>
    <col min="5" max="5" width="45.42578125" style="9" bestFit="1" customWidth="1"/>
    <col min="6" max="6" width="28.140625" style="9" bestFit="1" customWidth="1"/>
    <col min="7" max="7" width="23.5703125" style="9" bestFit="1" customWidth="1"/>
    <col min="8" max="10" width="28.85546875" style="9" bestFit="1" customWidth="1"/>
    <col min="11" max="11" width="20" style="9" bestFit="1" customWidth="1"/>
    <col min="12" max="12" width="14.85546875" style="9" bestFit="1" customWidth="1"/>
    <col min="13" max="13" width="11.140625" style="9" bestFit="1" customWidth="1"/>
    <col min="14" max="14" width="11.5703125" style="9" bestFit="1" customWidth="1"/>
    <col min="15" max="15" width="16.28515625" style="9" bestFit="1" customWidth="1"/>
  </cols>
  <sheetData>
    <row r="1" spans="1:15" s="4" customFormat="1" x14ac:dyDescent="0.25">
      <c r="A1" s="8"/>
      <c r="B1" s="8"/>
      <c r="C1" s="8"/>
      <c r="D1" s="8" t="s">
        <v>14</v>
      </c>
      <c r="E1" s="8" t="s">
        <v>15</v>
      </c>
      <c r="F1" s="8" t="s">
        <v>21</v>
      </c>
      <c r="G1" s="8" t="s">
        <v>62</v>
      </c>
      <c r="H1" s="8" t="s">
        <v>63</v>
      </c>
      <c r="I1" s="8" t="s">
        <v>72</v>
      </c>
      <c r="J1" s="8" t="s">
        <v>84</v>
      </c>
      <c r="K1" s="8" t="s">
        <v>17</v>
      </c>
      <c r="L1" s="8" t="s">
        <v>113</v>
      </c>
      <c r="M1" s="8" t="s">
        <v>93</v>
      </c>
      <c r="N1" s="8" t="s">
        <v>96</v>
      </c>
      <c r="O1" s="8" t="s">
        <v>99</v>
      </c>
    </row>
    <row r="2" spans="1:15" ht="15.75" x14ac:dyDescent="0.25">
      <c r="D2" s="9" t="s">
        <v>16</v>
      </c>
      <c r="E2" s="9" t="s">
        <v>13</v>
      </c>
      <c r="F2" s="9" t="s">
        <v>112</v>
      </c>
      <c r="G2" s="9" t="s">
        <v>64</v>
      </c>
      <c r="H2" s="9" t="s">
        <v>21</v>
      </c>
      <c r="I2" s="9" t="s">
        <v>73</v>
      </c>
      <c r="J2" s="9" t="s">
        <v>112</v>
      </c>
      <c r="K2" s="9" t="s">
        <v>91</v>
      </c>
      <c r="L2" s="9" t="s">
        <v>112</v>
      </c>
      <c r="M2" s="9" t="s">
        <v>94</v>
      </c>
      <c r="N2" s="9" t="s">
        <v>75</v>
      </c>
      <c r="O2" s="10" t="s">
        <v>100</v>
      </c>
    </row>
    <row r="3" spans="1:15" x14ac:dyDescent="0.25">
      <c r="D3" s="9" t="s">
        <v>17</v>
      </c>
      <c r="E3" s="9" t="s">
        <v>9</v>
      </c>
      <c r="F3" s="9" t="s">
        <v>30</v>
      </c>
      <c r="G3" s="9" t="s">
        <v>65</v>
      </c>
      <c r="H3" s="9" t="s">
        <v>69</v>
      </c>
      <c r="I3" s="9" t="s">
        <v>74</v>
      </c>
      <c r="J3" s="9" t="s">
        <v>86</v>
      </c>
      <c r="K3" s="9" t="s">
        <v>60</v>
      </c>
      <c r="L3" s="9" t="s">
        <v>86</v>
      </c>
      <c r="M3" s="9" t="s">
        <v>95</v>
      </c>
      <c r="N3" s="9" t="s">
        <v>98</v>
      </c>
      <c r="O3" s="9" t="s">
        <v>102</v>
      </c>
    </row>
    <row r="4" spans="1:15" x14ac:dyDescent="0.25">
      <c r="D4" s="9" t="s">
        <v>18</v>
      </c>
      <c r="E4" s="9" t="s">
        <v>10</v>
      </c>
      <c r="F4" s="9" t="s">
        <v>23</v>
      </c>
      <c r="G4" s="9" t="s">
        <v>66</v>
      </c>
      <c r="H4" s="9" t="s">
        <v>70</v>
      </c>
      <c r="I4" s="9" t="s">
        <v>75</v>
      </c>
      <c r="J4" s="9" t="s">
        <v>85</v>
      </c>
      <c r="K4" s="9" t="s">
        <v>48</v>
      </c>
      <c r="L4" s="9" t="s">
        <v>85</v>
      </c>
      <c r="N4" s="9" t="s">
        <v>97</v>
      </c>
      <c r="O4" s="9" t="s">
        <v>101</v>
      </c>
    </row>
    <row r="5" spans="1:15" x14ac:dyDescent="0.25">
      <c r="D5" s="9" t="s">
        <v>19</v>
      </c>
      <c r="E5" s="9" t="s">
        <v>11</v>
      </c>
      <c r="F5" s="9" t="s">
        <v>81</v>
      </c>
      <c r="G5" s="9" t="s">
        <v>67</v>
      </c>
      <c r="H5" s="9" t="s">
        <v>71</v>
      </c>
      <c r="I5" s="9" t="s">
        <v>76</v>
      </c>
      <c r="J5" s="9" t="s">
        <v>82</v>
      </c>
      <c r="K5" s="9" t="s">
        <v>49</v>
      </c>
      <c r="L5" s="9" t="s">
        <v>82</v>
      </c>
      <c r="O5" s="9" t="s">
        <v>103</v>
      </c>
    </row>
    <row r="6" spans="1:15" x14ac:dyDescent="0.25">
      <c r="D6" s="9" t="s">
        <v>20</v>
      </c>
      <c r="E6" s="9" t="s">
        <v>12</v>
      </c>
      <c r="F6" s="9" t="s">
        <v>45</v>
      </c>
      <c r="G6" s="9" t="s">
        <v>68</v>
      </c>
      <c r="H6" s="9" t="s">
        <v>106</v>
      </c>
      <c r="I6" s="9" t="s">
        <v>106</v>
      </c>
      <c r="J6" s="9" t="s">
        <v>78</v>
      </c>
      <c r="K6" s="9" t="s">
        <v>87</v>
      </c>
      <c r="L6" s="9" t="s">
        <v>78</v>
      </c>
      <c r="O6" s="9" t="s">
        <v>17</v>
      </c>
    </row>
    <row r="7" spans="1:15" x14ac:dyDescent="0.25">
      <c r="D7" s="9" t="s">
        <v>106</v>
      </c>
      <c r="F7" s="9" t="s">
        <v>25</v>
      </c>
      <c r="J7" s="9" t="s">
        <v>83</v>
      </c>
      <c r="K7" s="9" t="s">
        <v>88</v>
      </c>
      <c r="L7" s="9" t="s">
        <v>26</v>
      </c>
      <c r="O7" s="9" t="s">
        <v>106</v>
      </c>
    </row>
    <row r="8" spans="1:15" x14ac:dyDescent="0.25">
      <c r="F8" s="9" t="s">
        <v>44</v>
      </c>
      <c r="J8" s="9" t="s">
        <v>26</v>
      </c>
      <c r="K8" s="9" t="s">
        <v>57</v>
      </c>
      <c r="L8" s="9" t="s">
        <v>111</v>
      </c>
    </row>
    <row r="9" spans="1:15" ht="18.75" x14ac:dyDescent="0.3">
      <c r="A9" s="11" t="s">
        <v>105</v>
      </c>
      <c r="F9" s="9" t="s">
        <v>80</v>
      </c>
      <c r="J9" s="9" t="s">
        <v>111</v>
      </c>
      <c r="K9" s="9" t="s">
        <v>58</v>
      </c>
      <c r="L9" s="9" t="s">
        <v>79</v>
      </c>
    </row>
    <row r="10" spans="1:15" x14ac:dyDescent="0.25">
      <c r="F10" s="9" t="s">
        <v>24</v>
      </c>
      <c r="J10" s="9" t="s">
        <v>79</v>
      </c>
      <c r="K10" s="9" t="s">
        <v>90</v>
      </c>
      <c r="L10" s="9" t="s">
        <v>106</v>
      </c>
    </row>
    <row r="11" spans="1:15" x14ac:dyDescent="0.25">
      <c r="F11" s="9" t="s">
        <v>109</v>
      </c>
      <c r="J11" s="9" t="s">
        <v>106</v>
      </c>
      <c r="K11" s="9" t="s">
        <v>89</v>
      </c>
    </row>
    <row r="12" spans="1:15" x14ac:dyDescent="0.25">
      <c r="F12" s="9" t="s">
        <v>36</v>
      </c>
      <c r="K12" s="9" t="s">
        <v>55</v>
      </c>
    </row>
    <row r="13" spans="1:15" x14ac:dyDescent="0.25">
      <c r="F13" s="9" t="s">
        <v>82</v>
      </c>
      <c r="K13" s="9" t="s">
        <v>50</v>
      </c>
    </row>
    <row r="14" spans="1:15" x14ac:dyDescent="0.25">
      <c r="F14" s="9" t="s">
        <v>33</v>
      </c>
      <c r="K14" s="9" t="s">
        <v>54</v>
      </c>
    </row>
    <row r="15" spans="1:15" x14ac:dyDescent="0.25">
      <c r="F15" s="9" t="s">
        <v>78</v>
      </c>
      <c r="K15" s="9" t="s">
        <v>61</v>
      </c>
    </row>
    <row r="16" spans="1:15" x14ac:dyDescent="0.25">
      <c r="F16" s="9" t="s">
        <v>83</v>
      </c>
      <c r="K16" s="9" t="s">
        <v>51</v>
      </c>
    </row>
    <row r="17" spans="6:11" x14ac:dyDescent="0.25">
      <c r="F17" s="9" t="s">
        <v>43</v>
      </c>
      <c r="K17" s="9" t="s">
        <v>59</v>
      </c>
    </row>
    <row r="18" spans="6:11" x14ac:dyDescent="0.25">
      <c r="F18" s="9" t="s">
        <v>110</v>
      </c>
      <c r="K18" s="9" t="s">
        <v>56</v>
      </c>
    </row>
    <row r="19" spans="6:11" x14ac:dyDescent="0.25">
      <c r="F19" s="9" t="s">
        <v>26</v>
      </c>
      <c r="K19" s="9" t="s">
        <v>53</v>
      </c>
    </row>
    <row r="20" spans="6:11" x14ac:dyDescent="0.25">
      <c r="F20" s="9" t="s">
        <v>37</v>
      </c>
      <c r="K20" s="9" t="s">
        <v>52</v>
      </c>
    </row>
    <row r="21" spans="6:11" x14ac:dyDescent="0.25">
      <c r="F21" s="9" t="s">
        <v>22</v>
      </c>
      <c r="K21" s="9" t="s">
        <v>106</v>
      </c>
    </row>
    <row r="22" spans="6:11" x14ac:dyDescent="0.25">
      <c r="F22" s="9" t="s">
        <v>34</v>
      </c>
    </row>
    <row r="23" spans="6:11" x14ac:dyDescent="0.25">
      <c r="F23" s="9" t="s">
        <v>28</v>
      </c>
    </row>
    <row r="24" spans="6:11" x14ac:dyDescent="0.25">
      <c r="F24" s="9" t="s">
        <v>39</v>
      </c>
    </row>
    <row r="25" spans="6:11" x14ac:dyDescent="0.25">
      <c r="F25" s="9" t="s">
        <v>29</v>
      </c>
    </row>
    <row r="26" spans="6:11" x14ac:dyDescent="0.25">
      <c r="F26" s="9" t="s">
        <v>111</v>
      </c>
    </row>
    <row r="27" spans="6:11" x14ac:dyDescent="0.25">
      <c r="F27" s="9" t="s">
        <v>40</v>
      </c>
    </row>
    <row r="28" spans="6:11" x14ac:dyDescent="0.25">
      <c r="F28" s="9" t="s">
        <v>108</v>
      </c>
    </row>
    <row r="29" spans="6:11" x14ac:dyDescent="0.25">
      <c r="F29" s="9" t="s">
        <v>38</v>
      </c>
    </row>
    <row r="30" spans="6:11" x14ac:dyDescent="0.25">
      <c r="F30" s="9" t="s">
        <v>35</v>
      </c>
    </row>
    <row r="31" spans="6:11" x14ac:dyDescent="0.25">
      <c r="F31" s="9" t="s">
        <v>32</v>
      </c>
    </row>
    <row r="32" spans="6:11" x14ac:dyDescent="0.25">
      <c r="F32" s="9" t="s">
        <v>79</v>
      </c>
    </row>
    <row r="33" spans="6:6" x14ac:dyDescent="0.25">
      <c r="F33" s="9" t="s">
        <v>41</v>
      </c>
    </row>
    <row r="34" spans="6:6" x14ac:dyDescent="0.25">
      <c r="F34" s="9" t="s">
        <v>107</v>
      </c>
    </row>
    <row r="35" spans="6:6" x14ac:dyDescent="0.25">
      <c r="F35" s="9" t="s">
        <v>42</v>
      </c>
    </row>
    <row r="36" spans="6:6" x14ac:dyDescent="0.25">
      <c r="F36" s="9" t="s">
        <v>46</v>
      </c>
    </row>
    <row r="37" spans="6:6" x14ac:dyDescent="0.25">
      <c r="F37" s="9" t="s">
        <v>27</v>
      </c>
    </row>
    <row r="38" spans="6:6" x14ac:dyDescent="0.25">
      <c r="F38" s="9" t="s">
        <v>31</v>
      </c>
    </row>
    <row r="39" spans="6:6" x14ac:dyDescent="0.25">
      <c r="F39" s="9" t="s">
        <v>106</v>
      </c>
    </row>
    <row r="44" spans="6:6" x14ac:dyDescent="0.25">
      <c r="F44" s="14"/>
    </row>
    <row r="45" spans="6:6" x14ac:dyDescent="0.25">
      <c r="F45" s="14"/>
    </row>
    <row r="46" spans="6:6" x14ac:dyDescent="0.25">
      <c r="F46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opLeftCell="G1" workbookViewId="0">
      <selection activeCell="R37" sqref="R37"/>
    </sheetView>
  </sheetViews>
  <sheetFormatPr defaultRowHeight="15" x14ac:dyDescent="0.25"/>
  <cols>
    <col min="1" max="1" width="11.7109375" style="41" customWidth="1"/>
    <col min="2" max="2" width="16.7109375" style="41" customWidth="1"/>
    <col min="3" max="3" width="10.28515625" style="41" customWidth="1"/>
    <col min="4" max="4" width="10.140625" style="41" customWidth="1"/>
    <col min="5" max="5" width="10.7109375" style="41" customWidth="1"/>
    <col min="6" max="6" width="11.5703125" style="41" customWidth="1"/>
    <col min="9" max="9" width="17.85546875" customWidth="1"/>
    <col min="10" max="10" width="15" customWidth="1"/>
    <col min="11" max="11" width="20.7109375" customWidth="1"/>
    <col min="12" max="12" width="12" customWidth="1"/>
    <col min="13" max="13" width="17.7109375" customWidth="1"/>
    <col min="14" max="26" width="12" customWidth="1"/>
    <col min="27" max="28" width="12" bestFit="1" customWidth="1"/>
  </cols>
  <sheetData>
    <row r="1" spans="1:15" s="41" customFormat="1" ht="24" x14ac:dyDescent="0.25">
      <c r="A1" s="54" t="s">
        <v>144</v>
      </c>
      <c r="B1" s="54" t="s">
        <v>140</v>
      </c>
      <c r="C1" s="64" t="s">
        <v>227</v>
      </c>
      <c r="D1" s="60" t="s">
        <v>228</v>
      </c>
      <c r="E1" s="61" t="s">
        <v>229</v>
      </c>
      <c r="F1" s="61" t="s">
        <v>230</v>
      </c>
    </row>
    <row r="2" spans="1:15" x14ac:dyDescent="0.25">
      <c r="A2" s="13">
        <v>1</v>
      </c>
      <c r="B2" s="13" t="s">
        <v>214</v>
      </c>
      <c r="C2" s="39">
        <v>792.87650019357341</v>
      </c>
      <c r="D2" s="39">
        <v>4333.0663106364036</v>
      </c>
      <c r="E2" s="39">
        <v>656.60085172280299</v>
      </c>
      <c r="F2" s="39">
        <v>4989.6671623592065</v>
      </c>
      <c r="G2" s="41"/>
      <c r="I2" s="78" t="s">
        <v>232</v>
      </c>
      <c r="J2" s="41" t="s">
        <v>233</v>
      </c>
      <c r="K2" s="41" t="s">
        <v>234</v>
      </c>
      <c r="N2" t="s">
        <v>227</v>
      </c>
      <c r="O2" t="s">
        <v>239</v>
      </c>
    </row>
    <row r="3" spans="1:15" x14ac:dyDescent="0.25">
      <c r="A3" s="13">
        <v>1</v>
      </c>
      <c r="B3" s="13" t="s">
        <v>215</v>
      </c>
      <c r="C3" s="39">
        <v>662.85714285714278</v>
      </c>
      <c r="D3" s="39">
        <v>5605.9795057263409</v>
      </c>
      <c r="E3" s="39">
        <v>423.49206349206349</v>
      </c>
      <c r="F3" s="39">
        <v>6029.4715692184045</v>
      </c>
      <c r="G3" s="41"/>
      <c r="I3" s="80" t="s">
        <v>219</v>
      </c>
      <c r="J3" s="79">
        <v>498.31008497675174</v>
      </c>
      <c r="K3" s="79">
        <v>6289.5776527602329</v>
      </c>
      <c r="M3" s="80" t="s">
        <v>219</v>
      </c>
      <c r="N3" s="79">
        <v>498.31008497675174</v>
      </c>
      <c r="O3" s="79">
        <v>6289.5776527602329</v>
      </c>
    </row>
    <row r="4" spans="1:15" x14ac:dyDescent="0.25">
      <c r="A4" s="13">
        <v>1</v>
      </c>
      <c r="B4" s="13" t="s">
        <v>216</v>
      </c>
      <c r="C4" s="39">
        <v>846.53968253968253</v>
      </c>
      <c r="D4" s="39">
        <v>5859.1549295774648</v>
      </c>
      <c r="E4" s="39">
        <v>619.11111111111109</v>
      </c>
      <c r="F4" s="39">
        <v>6478.2660406885761</v>
      </c>
      <c r="G4" s="41"/>
      <c r="I4" s="80" t="s">
        <v>216</v>
      </c>
      <c r="J4" s="79">
        <v>699.46033561127899</v>
      </c>
      <c r="K4" s="79">
        <v>6078.6801474625026</v>
      </c>
      <c r="M4" s="80" t="s">
        <v>216</v>
      </c>
      <c r="N4" s="79">
        <v>699.46033561127899</v>
      </c>
      <c r="O4" s="79">
        <v>6078.6801474625026</v>
      </c>
    </row>
    <row r="5" spans="1:15" x14ac:dyDescent="0.25">
      <c r="A5" s="13">
        <v>1</v>
      </c>
      <c r="B5" s="13" t="s">
        <v>217</v>
      </c>
      <c r="C5" s="39">
        <v>631.05286151157713</v>
      </c>
      <c r="D5" s="39">
        <v>6205.7142857142853</v>
      </c>
      <c r="E5" s="39">
        <v>486.22105723023151</v>
      </c>
      <c r="F5" s="39">
        <v>6691.9353429445164</v>
      </c>
      <c r="G5" s="41"/>
      <c r="I5" s="80" t="s">
        <v>214</v>
      </c>
      <c r="J5" s="79">
        <v>893.64043937358144</v>
      </c>
      <c r="K5" s="79">
        <v>4976.7217311519007</v>
      </c>
      <c r="M5" s="80" t="s">
        <v>214</v>
      </c>
      <c r="N5" s="79">
        <v>893.64043937358144</v>
      </c>
      <c r="O5" s="79">
        <v>4976.7217311519007</v>
      </c>
    </row>
    <row r="6" spans="1:15" x14ac:dyDescent="0.25">
      <c r="A6" s="13">
        <v>1</v>
      </c>
      <c r="B6" s="13" t="s">
        <v>218</v>
      </c>
      <c r="C6" s="39">
        <v>1400.2302459445318</v>
      </c>
      <c r="D6" s="39">
        <v>4226.2765347102695</v>
      </c>
      <c r="E6" s="39">
        <v>706.31083202511775</v>
      </c>
      <c r="F6" s="39">
        <v>4932.5873667353871</v>
      </c>
      <c r="G6" s="41"/>
      <c r="I6" s="80" t="s">
        <v>218</v>
      </c>
      <c r="J6" s="79">
        <v>1075.0236146612854</v>
      </c>
      <c r="K6" s="79">
        <v>5097.2025175321614</v>
      </c>
      <c r="M6" s="80" t="s">
        <v>218</v>
      </c>
      <c r="N6" s="79">
        <v>1075.0236146612854</v>
      </c>
      <c r="O6" s="79">
        <v>5097.2025175321614</v>
      </c>
    </row>
    <row r="7" spans="1:15" x14ac:dyDescent="0.25">
      <c r="A7" s="13">
        <v>1</v>
      </c>
      <c r="B7" s="13" t="s">
        <v>219</v>
      </c>
      <c r="C7" s="39">
        <v>943.7037037037037</v>
      </c>
      <c r="D7" s="39">
        <v>5128.1632653061224</v>
      </c>
      <c r="E7" s="39">
        <v>548.88888888888891</v>
      </c>
      <c r="F7" s="39">
        <v>5677.0521541950111</v>
      </c>
      <c r="I7" s="80" t="s">
        <v>217</v>
      </c>
      <c r="J7" s="79">
        <v>660.64585092444861</v>
      </c>
      <c r="K7" s="79">
        <v>6099.7186513279084</v>
      </c>
      <c r="M7" s="80" t="s">
        <v>217</v>
      </c>
      <c r="N7" s="79">
        <v>660.64585092444861</v>
      </c>
      <c r="O7" s="79">
        <v>6099.7186513279084</v>
      </c>
    </row>
    <row r="8" spans="1:15" x14ac:dyDescent="0.25">
      <c r="A8" s="13">
        <v>2</v>
      </c>
      <c r="B8" s="13" t="s">
        <v>221</v>
      </c>
      <c r="C8" s="39">
        <v>1498.7114845938374</v>
      </c>
      <c r="D8" s="39">
        <v>2989.3719806763283</v>
      </c>
      <c r="E8" s="39">
        <v>946.55462184873943</v>
      </c>
      <c r="F8" s="39">
        <v>3935.9266025250677</v>
      </c>
      <c r="G8" s="41"/>
      <c r="I8" s="80" t="s">
        <v>215</v>
      </c>
      <c r="J8" s="79">
        <v>733.04494554379517</v>
      </c>
      <c r="K8" s="79">
        <v>6853.1738654069713</v>
      </c>
      <c r="M8" s="80" t="s">
        <v>215</v>
      </c>
      <c r="N8" s="79">
        <v>733.04494554379517</v>
      </c>
      <c r="O8" s="79">
        <v>6853.1738654069713</v>
      </c>
    </row>
    <row r="9" spans="1:15" x14ac:dyDescent="0.25">
      <c r="A9" s="13">
        <v>2</v>
      </c>
      <c r="B9" s="13" t="s">
        <v>218</v>
      </c>
      <c r="C9" s="39">
        <v>978.56540084388189</v>
      </c>
      <c r="D9" s="39">
        <v>4505.1428571428578</v>
      </c>
      <c r="E9" s="39">
        <v>537.67329716696804</v>
      </c>
      <c r="F9" s="39">
        <v>5042.8161543098258</v>
      </c>
      <c r="G9" s="41"/>
      <c r="I9" s="80" t="s">
        <v>231</v>
      </c>
      <c r="J9" s="79">
        <v>760.02087851519036</v>
      </c>
      <c r="K9" s="79">
        <v>5899.1790942736143</v>
      </c>
    </row>
    <row r="10" spans="1:15" x14ac:dyDescent="0.25">
      <c r="A10" s="13">
        <v>2</v>
      </c>
      <c r="B10" s="13" t="s">
        <v>217</v>
      </c>
      <c r="C10" s="39">
        <v>335.13957307060753</v>
      </c>
      <c r="D10" s="39">
        <v>7472.0496894409935</v>
      </c>
      <c r="E10" s="39">
        <v>247.487684729064</v>
      </c>
      <c r="F10" s="39">
        <v>7719.5373741700578</v>
      </c>
      <c r="G10" s="41"/>
      <c r="M10" s="80" t="s">
        <v>219</v>
      </c>
      <c r="N10" s="79">
        <v>388.30741944122775</v>
      </c>
      <c r="O10" s="79">
        <v>668.05061366089353</v>
      </c>
    </row>
    <row r="11" spans="1:15" x14ac:dyDescent="0.25">
      <c r="A11" s="13">
        <v>2</v>
      </c>
      <c r="B11" s="13" t="s">
        <v>219</v>
      </c>
      <c r="C11" s="39">
        <v>320.34632034632034</v>
      </c>
      <c r="D11" s="39">
        <v>5904.3609022556384</v>
      </c>
      <c r="E11" s="39">
        <v>285.39944903581261</v>
      </c>
      <c r="F11" s="39">
        <v>6189.7603512914511</v>
      </c>
      <c r="I11" s="78" t="s">
        <v>232</v>
      </c>
      <c r="J11" s="41" t="s">
        <v>235</v>
      </c>
      <c r="K11" s="41" t="s">
        <v>236</v>
      </c>
      <c r="M11" s="80" t="s">
        <v>216</v>
      </c>
      <c r="N11" s="79">
        <v>238.42881543961502</v>
      </c>
      <c r="O11" s="79">
        <v>1069.3132564378166</v>
      </c>
    </row>
    <row r="12" spans="1:15" x14ac:dyDescent="0.25">
      <c r="A12" s="13">
        <v>2</v>
      </c>
      <c r="B12" s="13" t="s">
        <v>215</v>
      </c>
      <c r="C12" s="39">
        <v>965.65438754118009</v>
      </c>
      <c r="D12" s="39">
        <v>6541.4965986394564</v>
      </c>
      <c r="E12" s="39">
        <v>614.50733752620545</v>
      </c>
      <c r="F12" s="39">
        <v>7156.0039361656618</v>
      </c>
      <c r="G12" s="41"/>
      <c r="I12" s="80" t="s">
        <v>219</v>
      </c>
      <c r="J12" s="79">
        <v>3</v>
      </c>
      <c r="K12" s="79">
        <v>3</v>
      </c>
      <c r="M12" s="80" t="s">
        <v>214</v>
      </c>
      <c r="N12" s="79">
        <v>561.51135269275517</v>
      </c>
      <c r="O12" s="79">
        <v>1034.3831699249365</v>
      </c>
    </row>
    <row r="13" spans="1:15" x14ac:dyDescent="0.25">
      <c r="A13" s="13">
        <v>2</v>
      </c>
      <c r="B13" s="13" t="s">
        <v>216</v>
      </c>
      <c r="C13" s="39">
        <v>827.47474747474746</v>
      </c>
      <c r="D13" s="39">
        <v>4308.5714285714284</v>
      </c>
      <c r="E13" s="39">
        <v>558.54545454545462</v>
      </c>
      <c r="F13" s="39">
        <v>4867.1168831168834</v>
      </c>
      <c r="G13" s="41"/>
      <c r="I13" s="80" t="s">
        <v>216</v>
      </c>
      <c r="J13" s="79">
        <v>3</v>
      </c>
      <c r="K13" s="79">
        <v>3</v>
      </c>
      <c r="M13" s="80" t="s">
        <v>218</v>
      </c>
      <c r="N13" s="79">
        <v>289.30034439710698</v>
      </c>
      <c r="O13" s="79">
        <v>197.50656637066348</v>
      </c>
    </row>
    <row r="14" spans="1:15" x14ac:dyDescent="0.25">
      <c r="A14" s="13">
        <v>3</v>
      </c>
      <c r="B14" s="13" t="s">
        <v>218</v>
      </c>
      <c r="C14" s="39">
        <v>846.2751971954425</v>
      </c>
      <c r="D14" s="39">
        <v>4636.8</v>
      </c>
      <c r="E14" s="39">
        <v>679.4040315512708</v>
      </c>
      <c r="F14" s="39">
        <v>5316.2040315512713</v>
      </c>
      <c r="I14" s="80" t="s">
        <v>214</v>
      </c>
      <c r="J14" s="79">
        <v>3</v>
      </c>
      <c r="K14" s="79">
        <v>3</v>
      </c>
      <c r="M14" s="80" t="s">
        <v>217</v>
      </c>
      <c r="N14" s="79">
        <v>341.26644396864486</v>
      </c>
      <c r="O14" s="79">
        <v>1983.3852348344981</v>
      </c>
    </row>
    <row r="15" spans="1:15" x14ac:dyDescent="0.25">
      <c r="A15" s="13">
        <v>3</v>
      </c>
      <c r="B15" s="13" t="s">
        <v>215</v>
      </c>
      <c r="C15" s="39">
        <v>570.62330623306241</v>
      </c>
      <c r="D15" s="39">
        <v>6793.2330827067672</v>
      </c>
      <c r="E15" s="39">
        <v>580.81300813008147</v>
      </c>
      <c r="F15" s="39">
        <v>7374.0460908368486</v>
      </c>
      <c r="G15" s="41"/>
      <c r="I15" s="80" t="s">
        <v>218</v>
      </c>
      <c r="J15" s="79">
        <v>3</v>
      </c>
      <c r="K15" s="79">
        <v>3</v>
      </c>
      <c r="M15" s="80" t="s">
        <v>215</v>
      </c>
      <c r="N15" s="79">
        <v>206.65704569249567</v>
      </c>
      <c r="O15" s="79">
        <v>721.62989119295128</v>
      </c>
    </row>
    <row r="16" spans="1:15" x14ac:dyDescent="0.25">
      <c r="A16" s="13">
        <v>3</v>
      </c>
      <c r="B16" s="13" t="s">
        <v>216</v>
      </c>
      <c r="C16" s="39">
        <v>424.36657681940699</v>
      </c>
      <c r="D16" s="39">
        <v>6492.8138528138534</v>
      </c>
      <c r="E16" s="39">
        <v>397.843665768194</v>
      </c>
      <c r="F16" s="39">
        <v>6890.6575185820475</v>
      </c>
      <c r="G16" s="41"/>
      <c r="I16" s="80" t="s">
        <v>217</v>
      </c>
      <c r="J16" s="79">
        <v>3</v>
      </c>
      <c r="K16" s="79">
        <v>3</v>
      </c>
    </row>
    <row r="17" spans="1:15" x14ac:dyDescent="0.25">
      <c r="A17" s="13">
        <v>3</v>
      </c>
      <c r="B17" s="13" t="s">
        <v>219</v>
      </c>
      <c r="C17" s="41">
        <v>230.8802308802309</v>
      </c>
      <c r="D17" s="41">
        <v>6771.0402219140087</v>
      </c>
      <c r="E17" s="41">
        <v>230.8802308802309</v>
      </c>
      <c r="F17" s="41">
        <v>7001.9204527942393</v>
      </c>
      <c r="G17" s="41"/>
      <c r="I17" s="80" t="s">
        <v>215</v>
      </c>
      <c r="J17" s="79">
        <v>3</v>
      </c>
      <c r="K17" s="79">
        <v>3</v>
      </c>
      <c r="M17" s="80" t="s">
        <v>219</v>
      </c>
      <c r="N17" s="79">
        <f>N10/SQRT(3)</f>
        <v>224.18939314272177</v>
      </c>
      <c r="O17" s="79">
        <f>O10/SQRT(3)</f>
        <v>385.69920162941156</v>
      </c>
    </row>
    <row r="18" spans="1:15" x14ac:dyDescent="0.25">
      <c r="A18" s="13">
        <v>3</v>
      </c>
      <c r="B18" s="13" t="s">
        <v>214</v>
      </c>
      <c r="C18" s="41">
        <v>389.33333333333331</v>
      </c>
      <c r="D18" s="41">
        <v>5775.2380952380954</v>
      </c>
      <c r="E18" s="41">
        <v>229.33333333333329</v>
      </c>
      <c r="F18" s="41">
        <v>6004.5714285714284</v>
      </c>
      <c r="G18" s="41"/>
      <c r="I18" s="80" t="s">
        <v>231</v>
      </c>
      <c r="J18" s="79">
        <v>18</v>
      </c>
      <c r="K18" s="79">
        <v>18</v>
      </c>
      <c r="M18" s="80" t="s">
        <v>216</v>
      </c>
      <c r="N18" s="79">
        <f t="shared" ref="N18:O22" si="0">N11/SQRT(3)</f>
        <v>137.65694077662533</v>
      </c>
      <c r="O18" s="79">
        <f t="shared" si="0"/>
        <v>617.3682964524088</v>
      </c>
    </row>
    <row r="19" spans="1:15" x14ac:dyDescent="0.25">
      <c r="A19" s="13">
        <v>3</v>
      </c>
      <c r="B19" s="71" t="s">
        <v>217</v>
      </c>
      <c r="C19" s="41">
        <v>1015.7451181911612</v>
      </c>
      <c r="D19" s="41">
        <v>3338.9473684210525</v>
      </c>
      <c r="E19" s="41">
        <v>548.7358684480987</v>
      </c>
      <c r="F19" s="41">
        <v>3887.6832368691512</v>
      </c>
      <c r="M19" s="80" t="s">
        <v>214</v>
      </c>
      <c r="N19" s="79">
        <f t="shared" si="0"/>
        <v>324.18873063019311</v>
      </c>
      <c r="O19" s="79">
        <f t="shared" si="0"/>
        <v>597.20140160138055</v>
      </c>
    </row>
    <row r="20" spans="1:15" x14ac:dyDescent="0.25">
      <c r="B20" s="42"/>
      <c r="I20" s="78" t="s">
        <v>232</v>
      </c>
      <c r="J20" s="41" t="s">
        <v>237</v>
      </c>
      <c r="K20" s="41" t="s">
        <v>238</v>
      </c>
      <c r="M20" s="80" t="s">
        <v>218</v>
      </c>
      <c r="N20" s="79">
        <f t="shared" si="0"/>
        <v>167.02763171432116</v>
      </c>
      <c r="O20" s="79">
        <f t="shared" si="0"/>
        <v>114.03046926082125</v>
      </c>
    </row>
    <row r="21" spans="1:15" x14ac:dyDescent="0.25">
      <c r="B21" s="42"/>
      <c r="I21" s="80" t="s">
        <v>219</v>
      </c>
      <c r="J21" s="79">
        <v>388.30741944122775</v>
      </c>
      <c r="K21" s="79">
        <v>668.05061366089353</v>
      </c>
      <c r="M21" s="80" t="s">
        <v>217</v>
      </c>
      <c r="N21" s="79">
        <f t="shared" si="0"/>
        <v>197.03027329068345</v>
      </c>
      <c r="O21" s="79">
        <f t="shared" si="0"/>
        <v>1145.1079992384266</v>
      </c>
    </row>
    <row r="22" spans="1:15" x14ac:dyDescent="0.25">
      <c r="B22" s="42"/>
      <c r="I22" s="80" t="s">
        <v>216</v>
      </c>
      <c r="J22" s="79">
        <v>238.42881543961502</v>
      </c>
      <c r="K22" s="79">
        <v>1069.3132564378166</v>
      </c>
      <c r="M22" s="80" t="s">
        <v>215</v>
      </c>
      <c r="N22" s="79">
        <f t="shared" si="0"/>
        <v>119.31350096049518</v>
      </c>
      <c r="O22" s="79">
        <f t="shared" si="0"/>
        <v>416.63321193553077</v>
      </c>
    </row>
    <row r="23" spans="1:15" x14ac:dyDescent="0.25">
      <c r="I23" s="80" t="s">
        <v>214</v>
      </c>
      <c r="J23" s="79">
        <v>561.51135269275517</v>
      </c>
      <c r="K23" s="79">
        <v>1034.3831699249365</v>
      </c>
    </row>
    <row r="24" spans="1:15" x14ac:dyDescent="0.25">
      <c r="I24" s="80" t="s">
        <v>218</v>
      </c>
      <c r="J24" s="79">
        <v>289.30034439710698</v>
      </c>
      <c r="K24" s="79">
        <v>197.50656637066348</v>
      </c>
    </row>
    <row r="25" spans="1:15" x14ac:dyDescent="0.25">
      <c r="I25" s="80" t="s">
        <v>217</v>
      </c>
      <c r="J25" s="79">
        <v>341.26644396864486</v>
      </c>
      <c r="K25" s="79">
        <v>1983.3852348344981</v>
      </c>
    </row>
    <row r="26" spans="1:15" x14ac:dyDescent="0.25">
      <c r="I26" s="80" t="s">
        <v>215</v>
      </c>
      <c r="J26" s="79">
        <v>206.65704569249567</v>
      </c>
      <c r="K26" s="79">
        <v>721.62989119295128</v>
      </c>
    </row>
    <row r="27" spans="1:15" x14ac:dyDescent="0.25">
      <c r="I27" s="80" t="s">
        <v>231</v>
      </c>
      <c r="J27" s="79">
        <v>354.06160162991779</v>
      </c>
      <c r="K27" s="79">
        <v>1142.5883033363068</v>
      </c>
    </row>
  </sheetData>
  <dataValidations count="2">
    <dataValidation type="list" allowBlank="1" showInputMessage="1" showErrorMessage="1" sqref="A2:A19">
      <formula1>"1,2,3,4,5,6,7,8,9,10,11,12,13,14,15,16,17,18,19,20"</formula1>
    </dataValidation>
    <dataValidation type="decimal" operator="greaterThan" allowBlank="1" showInputMessage="1" showErrorMessage="1" sqref="C2:F16">
      <formula1>0</formula1>
    </dataValidation>
  </dataValidation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Soil_Properties</vt:lpstr>
      <vt:lpstr>Data</vt:lpstr>
      <vt:lpstr>List_sources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Franke, Linus</cp:lastModifiedBy>
  <dcterms:created xsi:type="dcterms:W3CDTF">2010-09-09T08:21:48Z</dcterms:created>
  <dcterms:modified xsi:type="dcterms:W3CDTF">2011-09-21T09:28:34Z</dcterms:modified>
</cp:coreProperties>
</file>