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210" windowWidth="19320" windowHeight="8355" activeTab="1"/>
  </bookViews>
  <sheets>
    <sheet name="General" sheetId="1" r:id="rId1"/>
    <sheet name="Soil_Properties" sheetId="19" r:id="rId2"/>
    <sheet name="Data" sheetId="20" r:id="rId3"/>
    <sheet name="List_sources" sheetId="8" state="hidden" r:id="rId4"/>
    <sheet name="analys" sheetId="21" r:id="rId5"/>
  </sheets>
  <calcPr calcId="145621"/>
  <pivotCaches>
    <pivotCache cacheId="6" r:id="rId6"/>
  </pivotCaches>
</workbook>
</file>

<file path=xl/calcChain.xml><?xml version="1.0" encoding="utf-8"?>
<calcChain xmlns="http://schemas.openxmlformats.org/spreadsheetml/2006/main">
  <c r="L3" i="19" l="1"/>
  <c r="K3" i="19"/>
  <c r="J3" i="19"/>
  <c r="H3" i="19"/>
  <c r="G3" i="19"/>
  <c r="F3" i="19"/>
  <c r="D3" i="19"/>
  <c r="C3" i="19"/>
  <c r="A3" i="19"/>
  <c r="R43" i="21" l="1"/>
  <c r="R44" i="21"/>
  <c r="R45" i="21"/>
  <c r="R46" i="21"/>
  <c r="R47" i="21"/>
  <c r="R48" i="21"/>
  <c r="Q44" i="21"/>
  <c r="Q46" i="21"/>
  <c r="Q47" i="21"/>
  <c r="Q48" i="21"/>
  <c r="Q43" i="21"/>
  <c r="M54" i="21"/>
  <c r="M55" i="21"/>
  <c r="M56" i="21"/>
  <c r="M57" i="21"/>
  <c r="M58" i="21"/>
  <c r="M59" i="21"/>
  <c r="L55" i="21"/>
  <c r="L57" i="21"/>
  <c r="L58" i="21"/>
  <c r="L59" i="21"/>
  <c r="L54" i="21"/>
  <c r="BP5" i="20"/>
  <c r="BQ5" i="20" s="1"/>
  <c r="BR5" i="20"/>
  <c r="BS5" i="20"/>
  <c r="BT5" i="20"/>
  <c r="BP6" i="20"/>
  <c r="BQ6" i="20"/>
  <c r="BR6" i="20"/>
  <c r="BS6" i="20"/>
  <c r="BT6" i="20" s="1"/>
  <c r="BP7" i="20"/>
  <c r="BQ7" i="20" s="1"/>
  <c r="BR7" i="20"/>
  <c r="BS7" i="20"/>
  <c r="BT7" i="20"/>
  <c r="BP8" i="20"/>
  <c r="BQ8" i="20"/>
  <c r="BR8" i="20"/>
  <c r="BS8" i="20"/>
  <c r="BT8" i="20" s="1"/>
  <c r="BP9" i="20"/>
  <c r="BQ9" i="20" s="1"/>
  <c r="BR9" i="20"/>
  <c r="BS9" i="20"/>
  <c r="BT9" i="20"/>
  <c r="BP10" i="20"/>
  <c r="BQ10" i="20"/>
  <c r="BR10" i="20"/>
  <c r="BS10" i="20"/>
  <c r="BT10" i="20" s="1"/>
  <c r="BP11" i="20"/>
  <c r="BQ11" i="20" s="1"/>
  <c r="BR11" i="20"/>
  <c r="BS11" i="20"/>
  <c r="BT11" i="20"/>
  <c r="BP12" i="20"/>
  <c r="BQ12" i="20"/>
  <c r="BR12" i="20"/>
  <c r="BS12" i="20"/>
  <c r="BT12" i="20" s="1"/>
  <c r="BP13" i="20"/>
  <c r="BQ13" i="20" s="1"/>
  <c r="BR13" i="20"/>
  <c r="BS13" i="20"/>
  <c r="BT13" i="20"/>
  <c r="BP14" i="20"/>
  <c r="BQ14" i="20"/>
  <c r="BR14" i="20"/>
  <c r="BS14" i="20"/>
  <c r="BT14" i="20" s="1"/>
  <c r="BP16" i="20"/>
  <c r="BQ16" i="20"/>
  <c r="BR16" i="20"/>
  <c r="BS16" i="20"/>
  <c r="BT16" i="20" s="1"/>
  <c r="BP17" i="20"/>
  <c r="BQ17" i="20" s="1"/>
  <c r="BR17" i="20"/>
  <c r="BS17" i="20"/>
  <c r="BT17" i="20"/>
  <c r="BP18" i="20"/>
  <c r="BQ18" i="20"/>
  <c r="BR18" i="20"/>
  <c r="BS18" i="20"/>
  <c r="BT18" i="20" s="1"/>
  <c r="BP19" i="20"/>
  <c r="BQ19" i="20" s="1"/>
  <c r="BR19" i="20"/>
  <c r="BS19" i="20"/>
  <c r="BT19" i="20"/>
  <c r="BP20" i="20"/>
  <c r="BQ20" i="20"/>
  <c r="BR20" i="20"/>
  <c r="BS20" i="20"/>
  <c r="BT20" i="20" s="1"/>
  <c r="BP21" i="20"/>
  <c r="BQ21" i="20" s="1"/>
  <c r="BR21" i="20"/>
  <c r="BS21" i="20"/>
  <c r="BT21" i="20"/>
  <c r="BP22" i="20"/>
  <c r="BQ22" i="20"/>
  <c r="BR22" i="20"/>
  <c r="BS22" i="20"/>
  <c r="BT22" i="20" s="1"/>
  <c r="BP23" i="20"/>
  <c r="BQ23" i="20" s="1"/>
  <c r="BR23" i="20"/>
  <c r="BS23" i="20"/>
  <c r="BT23" i="20"/>
  <c r="BP25" i="20"/>
  <c r="BQ25" i="20" s="1"/>
  <c r="BR25" i="20"/>
  <c r="BS25" i="20"/>
  <c r="BT25" i="20"/>
  <c r="BP26" i="20"/>
  <c r="BQ26" i="20"/>
  <c r="BR26" i="20"/>
  <c r="BS26" i="20"/>
  <c r="BT26" i="20" s="1"/>
  <c r="BP27" i="20"/>
  <c r="BQ27" i="20" s="1"/>
  <c r="BR27" i="20"/>
  <c r="BS27" i="20"/>
  <c r="BT27" i="20"/>
  <c r="BP28" i="20"/>
  <c r="BQ28" i="20"/>
  <c r="BR28" i="20"/>
  <c r="BS28" i="20"/>
  <c r="BT28" i="20" s="1"/>
  <c r="BP29" i="20"/>
  <c r="BQ29" i="20" s="1"/>
  <c r="BR29" i="20"/>
  <c r="BS29" i="20"/>
  <c r="BT29" i="20"/>
  <c r="BP30" i="20"/>
  <c r="BQ30" i="20"/>
  <c r="BR30" i="20"/>
  <c r="BS30" i="20"/>
  <c r="BT30" i="20" s="1"/>
  <c r="BP31" i="20"/>
  <c r="BQ31" i="20" s="1"/>
  <c r="BR31" i="20"/>
  <c r="BS31" i="20"/>
  <c r="BT31" i="20"/>
  <c r="BP32" i="20"/>
  <c r="BQ32" i="20"/>
  <c r="BR32" i="20"/>
  <c r="BS32" i="20"/>
  <c r="BT32" i="20" s="1"/>
  <c r="BP33" i="20"/>
  <c r="BQ33" i="20" s="1"/>
  <c r="BR33" i="20"/>
  <c r="BS33" i="20"/>
  <c r="BT33" i="20"/>
  <c r="BP34" i="20"/>
  <c r="BQ34" i="20"/>
  <c r="BR34" i="20"/>
  <c r="BS34" i="20"/>
  <c r="BT34" i="20" s="1"/>
  <c r="BP35" i="20"/>
  <c r="BQ35" i="20" s="1"/>
  <c r="BR35" i="20"/>
  <c r="BS35" i="20"/>
  <c r="BT35" i="20"/>
  <c r="BP36" i="20"/>
  <c r="BQ36" i="20"/>
  <c r="BR36" i="20"/>
  <c r="BS36" i="20"/>
  <c r="BT36" i="20" s="1"/>
  <c r="BP37" i="20"/>
  <c r="BQ37" i="20" s="1"/>
  <c r="BR37" i="20"/>
  <c r="BT37" i="20" s="1"/>
  <c r="BS37" i="20"/>
  <c r="BP39" i="20"/>
  <c r="BQ39" i="20" s="1"/>
  <c r="BR39" i="20"/>
  <c r="BT39" i="20" s="1"/>
  <c r="BS39" i="20"/>
  <c r="BS4" i="20"/>
  <c r="BR4" i="20"/>
  <c r="BP4" i="20"/>
  <c r="BQ4" i="20" s="1"/>
  <c r="BT4" i="20" l="1"/>
  <c r="BG4" i="20"/>
  <c r="BG5" i="20"/>
  <c r="BG6" i="20"/>
  <c r="BG7" i="20"/>
  <c r="BG8" i="20"/>
  <c r="BC5" i="20"/>
  <c r="BC6" i="20"/>
  <c r="BC7" i="20"/>
  <c r="BC8" i="20"/>
  <c r="BC9" i="20"/>
  <c r="BC10" i="20"/>
  <c r="BC11" i="20"/>
  <c r="BC12" i="20"/>
  <c r="BC13" i="20"/>
  <c r="BC14" i="20"/>
  <c r="BC16" i="20"/>
  <c r="BC17" i="20"/>
  <c r="BC18" i="20"/>
  <c r="BC19" i="20"/>
  <c r="BC20" i="20"/>
  <c r="BC21" i="20"/>
  <c r="BC22" i="20"/>
  <c r="BC23" i="20"/>
  <c r="BC25" i="20"/>
  <c r="BC26" i="20"/>
  <c r="BC27" i="20"/>
  <c r="BC28" i="20"/>
  <c r="BC29" i="20"/>
  <c r="BC30" i="20"/>
  <c r="BC31" i="20"/>
  <c r="BC32" i="20"/>
  <c r="BC33" i="20"/>
  <c r="BC34" i="20"/>
  <c r="BC35" i="20"/>
  <c r="BC36" i="20"/>
  <c r="BC37" i="20"/>
  <c r="BC39" i="20"/>
  <c r="BC4" i="20"/>
</calcChain>
</file>

<file path=xl/sharedStrings.xml><?xml version="1.0" encoding="utf-8"?>
<sst xmlns="http://schemas.openxmlformats.org/spreadsheetml/2006/main" count="636" uniqueCount="256">
  <si>
    <t>Country</t>
  </si>
  <si>
    <t>DD</t>
  </si>
  <si>
    <t>MM</t>
  </si>
  <si>
    <t>Enumerator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</si>
  <si>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</si>
  <si>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</si>
  <si>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</si>
  <si>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</si>
  <si>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</si>
  <si>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</si>
  <si>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</si>
  <si>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</si>
  <si>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</si>
  <si>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</si>
  <si>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</si>
  <si>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</si>
  <si>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</si>
  <si>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</si>
  <si>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</si>
  <si>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</si>
  <si>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</si>
  <si>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</si>
  <si>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</si>
  <si>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</si>
  <si>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</si>
  <si>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</si>
  <si>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</si>
  <si>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</si>
  <si>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</si>
  <si>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</si>
  <si>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</si>
  <si>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</si>
  <si>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</si>
  <si>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</si>
  <si>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</si>
  <si>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</si>
  <si>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</si>
  <si>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</si>
  <si>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</si>
  <si>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</si>
  <si>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</si>
  <si>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</si>
  <si>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</si>
  <si>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</si>
  <si>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</si>
  <si>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</si>
  <si>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</si>
  <si>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</si>
  <si>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</si>
  <si>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</si>
  <si>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</si>
  <si>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</si>
  <si>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</si>
  <si>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</si>
  <si>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</si>
  <si>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</si>
  <si>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</si>
  <si>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</si>
  <si>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</si>
  <si>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</si>
  <si>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</si>
  <si>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</si>
  <si>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</si>
  <si>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</si>
  <si>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</si>
  <si>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</si>
  <si>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</si>
  <si>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</si>
  <si>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</si>
  <si>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</si>
  <si>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</si>
  <si>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</si>
  <si>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</si>
  <si>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</si>
  <si>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</si>
  <si>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</si>
  <si>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</si>
  <si>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</si>
  <si>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</si>
  <si>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</si>
  <si>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</si>
  <si>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</si>
  <si>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</si>
  <si>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</si>
  <si>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</si>
  <si>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</si>
  <si>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</si>
  <si>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</si>
  <si>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</si>
  <si>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</si>
  <si>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</si>
  <si>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</si>
  <si>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Crop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</si>
  <si>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</si>
  <si>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</si>
  <si>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</si>
  <si>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</si>
  <si>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</si>
  <si>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</si>
  <si>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</si>
  <si>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</si>
  <si>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</si>
  <si>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</si>
  <si>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</si>
  <si>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Homestead Coordinates (GPS)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</si>
  <si>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</si>
  <si>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</si>
  <si>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</si>
  <si>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</si>
  <si>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</si>
  <si>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</si>
  <si>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</si>
  <si>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</si>
  <si>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</si>
  <si>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</si>
  <si>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</si>
  <si>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</si>
  <si>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</si>
  <si>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</si>
  <si>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</si>
  <si>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</si>
  <si>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</si>
  <si>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</si>
  <si>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</si>
  <si>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</si>
  <si>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</si>
  <si>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</si>
  <si>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</si>
  <si>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</si>
  <si>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</si>
  <si>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</si>
  <si>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</si>
  <si>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</si>
  <si>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</si>
  <si>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</si>
  <si>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</si>
  <si>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</si>
  <si>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</si>
  <si>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</si>
  <si>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</si>
  <si>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</si>
  <si>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</si>
  <si>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</si>
  <si>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</si>
  <si>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</si>
  <si>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</si>
  <si>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</si>
  <si>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</si>
  <si>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</si>
  <si>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</si>
  <si>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</si>
  <si>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</si>
  <si>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</si>
  <si>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</si>
  <si>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</si>
  <si>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</si>
  <si>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</si>
  <si>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r>
      <t>[m</t>
    </r>
    <r>
      <rPr>
        <vertAlign val="superscript"/>
        <sz val="9"/>
        <color indexed="8"/>
        <rFont val="Arial"/>
        <family val="2"/>
      </rPr>
      <t>2]</t>
    </r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</si>
  <si>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</si>
  <si>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</si>
  <si>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</si>
  <si>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</si>
  <si>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</si>
  <si>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</si>
  <si>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</si>
  <si>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Nodule mean score from 10 plants</t>
  </si>
  <si>
    <t>#</t>
  </si>
  <si>
    <t>Nodule no. of sampled plants</t>
  </si>
  <si>
    <t>Nodule fresh weight</t>
  </si>
  <si>
    <t>Nodule dry weight</t>
  </si>
  <si>
    <t xml:space="preserve"> No. of nodules per plant based on total nodules from sampled plants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</si>
  <si>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</si>
  <si>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</si>
  <si>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</si>
  <si>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</si>
  <si>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</si>
  <si>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</si>
  <si>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</si>
  <si>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</si>
  <si>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</si>
  <si>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</si>
  <si>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</si>
  <si>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</si>
  <si>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</si>
  <si>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</si>
  <si>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</si>
  <si>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</si>
  <si>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</si>
  <si>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Average plant height of 10 plants</t>
  </si>
  <si>
    <t>[cm]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</si>
  <si>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</si>
  <si>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</si>
  <si>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</si>
  <si>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</si>
  <si>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</si>
  <si>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</si>
  <si>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</si>
  <si>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</si>
  <si>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</si>
  <si>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</si>
  <si>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</si>
  <si>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</si>
  <si>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</si>
  <si>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</si>
  <si>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</si>
  <si>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</si>
  <si>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</si>
  <si>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</si>
  <si>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</si>
  <si>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(variety name - see sheet 'Treatment structure')</t>
  </si>
  <si>
    <t>Specify if "Other"</t>
  </si>
  <si>
    <t>Type of experiment</t>
  </si>
  <si>
    <t>Type Experiment</t>
  </si>
  <si>
    <t>Input</t>
  </si>
  <si>
    <t>(e.g. KE001_AGRO has to be unique, meaning: Kenia, experiment # 001, Agronomy Survey)</t>
  </si>
  <si>
    <t>Kadadi Sugarbeans</t>
  </si>
  <si>
    <t>cardinal</t>
  </si>
  <si>
    <t>bounty</t>
  </si>
  <si>
    <t>PAN148</t>
  </si>
  <si>
    <t>speckled ice</t>
  </si>
  <si>
    <t>PAN159</t>
  </si>
  <si>
    <t>cardinal/urea</t>
  </si>
  <si>
    <t>PAN 148</t>
  </si>
  <si>
    <t>weedy fallow</t>
  </si>
  <si>
    <t>Zim -sug001-var</t>
  </si>
  <si>
    <t>Zimbabwe</t>
  </si>
  <si>
    <t>T.Mombeyarara</t>
  </si>
  <si>
    <t>not innoculated</t>
  </si>
  <si>
    <t>innoculated</t>
  </si>
  <si>
    <t>Grain</t>
  </si>
  <si>
    <t>Haulm</t>
  </si>
  <si>
    <t>Husks</t>
  </si>
  <si>
    <t>Total stover</t>
  </si>
  <si>
    <t>Column Labels</t>
  </si>
  <si>
    <t>Grand Total</t>
  </si>
  <si>
    <t>Row Labels</t>
  </si>
  <si>
    <t>Average of Grain</t>
  </si>
  <si>
    <t>Count of Grain</t>
  </si>
  <si>
    <t>SE</t>
  </si>
  <si>
    <t>StdDev of Grain</t>
  </si>
  <si>
    <t>Average of Total stover</t>
  </si>
  <si>
    <t>StdDev of Total stover</t>
  </si>
  <si>
    <t>+ R</t>
  </si>
  <si>
    <t>- R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</si>
  <si>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</si>
  <si>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</si>
  <si>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</si>
  <si>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</si>
  <si>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</si>
  <si>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</si>
  <si>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</si>
  <si>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</si>
  <si>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</si>
  <si>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</si>
  <si>
    <t>pH (H2O)</t>
  </si>
  <si>
    <t>cmol/kg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</si>
</sst>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ndara"/>
      <family val="2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vertAlign val="subscript"/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4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Font="1"/>
    <xf numFmtId="0" fontId="0" fillId="0" borderId="11" xfId="0" applyBorder="1"/>
    <xf numFmtId="0" fontId="28" fillId="0" borderId="0" xfId="0" applyFont="1"/>
    <xf numFmtId="0" fontId="0" fillId="0" borderId="11" xfId="0" applyFont="1" applyBorder="1"/>
    <xf numFmtId="0" fontId="28" fillId="0" borderId="11" xfId="0" applyFont="1" applyBorder="1"/>
    <xf numFmtId="0" fontId="0" fillId="0" borderId="0" xfId="0" applyFont="1" applyBorder="1"/>
    <xf numFmtId="0" fontId="30" fillId="0" borderId="0" xfId="0" applyFont="1"/>
    <xf numFmtId="0" fontId="29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0" fillId="0" borderId="11" xfId="0" applyBorder="1"/>
    <xf numFmtId="0" fontId="3" fillId="0" borderId="0" xfId="0" applyFont="1"/>
    <xf numFmtId="0" fontId="22" fillId="0" borderId="12" xfId="0" applyFont="1" applyFill="1" applyBorder="1" applyAlignment="1" applyProtection="1">
      <alignment horizontal="left" vertical="top"/>
      <protection locked="0"/>
    </xf>
    <xf numFmtId="0" fontId="22" fillId="0" borderId="13" xfId="0" applyFont="1" applyFill="1" applyBorder="1" applyAlignment="1" applyProtection="1">
      <alignment horizontal="left" vertical="top"/>
      <protection locked="0"/>
    </xf>
    <xf numFmtId="0" fontId="22" fillId="0" borderId="14" xfId="0" applyFont="1" applyBorder="1" applyAlignment="1" applyProtection="1">
      <alignment horizontal="left" vertical="top"/>
      <protection locked="0"/>
    </xf>
    <xf numFmtId="0" fontId="22" fillId="0" borderId="13" xfId="0" applyFont="1" applyBorder="1" applyAlignment="1" applyProtection="1">
      <alignment horizontal="left" vertical="top"/>
      <protection locked="0"/>
    </xf>
    <xf numFmtId="0" fontId="34" fillId="0" borderId="13" xfId="0" applyFont="1" applyBorder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22" fillId="0" borderId="16" xfId="0" applyFont="1" applyFill="1" applyBorder="1" applyAlignment="1" applyProtection="1">
      <alignment horizontal="left" vertical="top"/>
      <protection locked="0"/>
    </xf>
    <xf numFmtId="0" fontId="0" fillId="0" borderId="17" xfId="0" applyFont="1" applyBorder="1"/>
    <xf numFmtId="0" fontId="20" fillId="25" borderId="16" xfId="73" applyFont="1" applyFill="1" applyBorder="1" applyAlignment="1">
      <alignment horizontal="center" vertical="top" wrapText="1"/>
    </xf>
    <xf numFmtId="164" fontId="20" fillId="25" borderId="12" xfId="73" applyNumberFormat="1" applyFont="1" applyFill="1" applyBorder="1" applyAlignment="1">
      <alignment horizontal="center" vertical="top" wrapText="1"/>
    </xf>
    <xf numFmtId="2" fontId="20" fillId="25" borderId="12" xfId="73" applyNumberFormat="1" applyFont="1" applyFill="1" applyBorder="1" applyAlignment="1">
      <alignment horizontal="center" vertical="top" wrapText="1"/>
    </xf>
    <xf numFmtId="0" fontId="35" fillId="26" borderId="16" xfId="0" applyFont="1" applyFill="1" applyBorder="1" applyAlignment="1">
      <alignment vertical="top" wrapText="1"/>
    </xf>
    <xf numFmtId="0" fontId="35" fillId="26" borderId="12" xfId="0" applyFont="1" applyFill="1" applyBorder="1" applyAlignment="1">
      <alignment vertical="top" wrapText="1"/>
    </xf>
    <xf numFmtId="0" fontId="21" fillId="26" borderId="12" xfId="0" applyFont="1" applyFill="1" applyBorder="1" applyAlignment="1">
      <alignment vertical="top" wrapText="1"/>
    </xf>
    <xf numFmtId="3" fontId="21" fillId="26" borderId="12" xfId="0" applyNumberFormat="1" applyFont="1" applyFill="1" applyBorder="1" applyAlignment="1">
      <alignment vertical="top" wrapText="1"/>
    </xf>
    <xf numFmtId="0" fontId="35" fillId="0" borderId="12" xfId="0" applyFont="1" applyBorder="1" applyAlignment="1">
      <alignment vertical="top" wrapText="1"/>
    </xf>
    <xf numFmtId="0" fontId="21" fillId="0" borderId="18" xfId="0" applyFont="1" applyFill="1" applyBorder="1" applyAlignment="1">
      <alignment vertical="top" wrapText="1"/>
    </xf>
    <xf numFmtId="0" fontId="35" fillId="0" borderId="18" xfId="0" applyFont="1" applyBorder="1" applyAlignment="1">
      <alignment vertical="top" wrapText="1"/>
    </xf>
    <xf numFmtId="0" fontId="21" fillId="0" borderId="16" xfId="0" applyFont="1" applyFill="1" applyBorder="1" applyAlignment="1">
      <alignment vertical="top" wrapText="1"/>
    </xf>
    <xf numFmtId="0" fontId="35" fillId="0" borderId="12" xfId="0" applyFont="1" applyBorder="1" applyAlignment="1">
      <alignment vertical="top"/>
    </xf>
    <xf numFmtId="0" fontId="35" fillId="0" borderId="19" xfId="0" applyFont="1" applyBorder="1" applyAlignment="1">
      <alignment vertical="top"/>
    </xf>
    <xf numFmtId="0" fontId="35" fillId="0" borderId="16" xfId="0" applyFont="1" applyBorder="1" applyAlignment="1">
      <alignment vertical="top"/>
    </xf>
    <xf numFmtId="0" fontId="21" fillId="0" borderId="12" xfId="0" applyFont="1" applyFill="1" applyBorder="1" applyAlignment="1">
      <alignment vertical="top" wrapText="1"/>
    </xf>
    <xf numFmtId="0" fontId="21" fillId="0" borderId="19" xfId="0" applyFont="1" applyFill="1" applyBorder="1" applyAlignment="1">
      <alignment vertical="top" wrapText="1"/>
    </xf>
    <xf numFmtId="0" fontId="0" fillId="0" borderId="17" xfId="0" applyBorder="1"/>
    <xf numFmtId="3" fontId="24" fillId="26" borderId="13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36" fillId="0" borderId="13" xfId="0" applyFont="1" applyBorder="1"/>
    <xf numFmtId="0" fontId="37" fillId="0" borderId="13" xfId="0" applyFont="1" applyFill="1" applyBorder="1"/>
    <xf numFmtId="0" fontId="20" fillId="0" borderId="13" xfId="0" applyFont="1" applyFill="1" applyBorder="1"/>
    <xf numFmtId="0" fontId="0" fillId="0" borderId="13" xfId="0" applyBorder="1"/>
    <xf numFmtId="0" fontId="18" fillId="0" borderId="15" xfId="0" applyFont="1" applyFill="1" applyBorder="1"/>
    <xf numFmtId="0" fontId="24" fillId="0" borderId="14" xfId="0" applyFont="1" applyFill="1" applyBorder="1" applyAlignment="1">
      <alignment vertical="top" wrapText="1"/>
    </xf>
    <xf numFmtId="0" fontId="38" fillId="0" borderId="13" xfId="0" applyFont="1" applyBorder="1" applyAlignment="1">
      <alignment vertical="top" wrapText="1"/>
    </xf>
    <xf numFmtId="0" fontId="24" fillId="0" borderId="15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horizontal="left" vertical="top" wrapText="1"/>
    </xf>
    <xf numFmtId="1" fontId="24" fillId="0" borderId="13" xfId="0" applyNumberFormat="1" applyFont="1" applyBorder="1" applyAlignment="1">
      <alignment horizontal="left" vertical="top" wrapText="1"/>
    </xf>
    <xf numFmtId="0" fontId="24" fillId="26" borderId="13" xfId="0" applyFont="1" applyFill="1" applyBorder="1" applyAlignment="1">
      <alignment vertical="top" wrapText="1"/>
    </xf>
    <xf numFmtId="0" fontId="38" fillId="26" borderId="13" xfId="0" applyFont="1" applyFill="1" applyBorder="1" applyAlignment="1">
      <alignment vertical="top" wrapText="1"/>
    </xf>
    <xf numFmtId="0" fontId="38" fillId="26" borderId="15" xfId="0" applyFont="1" applyFill="1" applyBorder="1" applyAlignment="1">
      <alignment vertical="top" wrapText="1"/>
    </xf>
    <xf numFmtId="0" fontId="25" fillId="25" borderId="15" xfId="73" applyFont="1" applyFill="1" applyBorder="1" applyAlignment="1">
      <alignment horizontal="left" vertical="top" wrapText="1"/>
    </xf>
    <xf numFmtId="0" fontId="38" fillId="25" borderId="0" xfId="0" applyFont="1" applyFill="1" applyBorder="1" applyAlignment="1">
      <alignment vertical="top" wrapText="1"/>
    </xf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164" fontId="25" fillId="25" borderId="13" xfId="73" applyNumberFormat="1" applyFont="1" applyFill="1" applyBorder="1" applyAlignment="1">
      <alignment horizontal="left" vertical="top" wrapText="1"/>
    </xf>
    <xf numFmtId="2" fontId="18" fillId="0" borderId="13" xfId="0" applyNumberFormat="1" applyFont="1" applyFill="1" applyBorder="1"/>
    <xf numFmtId="2" fontId="25" fillId="25" borderId="13" xfId="73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7" fillId="0" borderId="0" xfId="0" applyFont="1"/>
    <xf numFmtId="0" fontId="26" fillId="0" borderId="0" xfId="0" applyFont="1"/>
    <xf numFmtId="0" fontId="0" fillId="0" borderId="20" xfId="0" applyFont="1" applyFill="1" applyBorder="1"/>
    <xf numFmtId="0" fontId="0" fillId="0" borderId="18" xfId="0" applyBorder="1"/>
    <xf numFmtId="0" fontId="0" fillId="0" borderId="18" xfId="0" applyFont="1" applyBorder="1"/>
    <xf numFmtId="0" fontId="0" fillId="0" borderId="11" xfId="0" applyFill="1" applyBorder="1"/>
    <xf numFmtId="0" fontId="0" fillId="0" borderId="11" xfId="0" applyFont="1" applyFill="1" applyBorder="1"/>
    <xf numFmtId="0" fontId="0" fillId="27" borderId="0" xfId="0" applyFill="1"/>
    <xf numFmtId="0" fontId="0" fillId="27" borderId="17" xfId="0" applyFill="1" applyBorder="1"/>
    <xf numFmtId="0" fontId="18" fillId="27" borderId="13" xfId="0" applyFont="1" applyFill="1" applyBorder="1"/>
    <xf numFmtId="0" fontId="24" fillId="27" borderId="13" xfId="0" applyFont="1" applyFill="1" applyBorder="1" applyAlignment="1">
      <alignment vertical="top" wrapText="1"/>
    </xf>
    <xf numFmtId="0" fontId="21" fillId="27" borderId="12" xfId="0" applyFont="1" applyFill="1" applyBorder="1" applyAlignment="1">
      <alignment vertical="top" wrapText="1"/>
    </xf>
    <xf numFmtId="0" fontId="0" fillId="27" borderId="11" xfId="0" applyFill="1" applyBorder="1"/>
    <xf numFmtId="0" fontId="0" fillId="0" borderId="21" xfId="0" applyFill="1" applyBorder="1"/>
    <xf numFmtId="0" fontId="0" fillId="27" borderId="17" xfId="0" applyFont="1" applyFill="1" applyBorder="1"/>
    <xf numFmtId="0" fontId="0" fillId="27" borderId="11" xfId="0" applyFont="1" applyFill="1" applyBorder="1"/>
    <xf numFmtId="0" fontId="35" fillId="0" borderId="22" xfId="0" applyFont="1" applyBorder="1" applyAlignment="1">
      <alignment vertical="center"/>
    </xf>
    <xf numFmtId="0" fontId="35" fillId="0" borderId="23" xfId="0" applyFont="1" applyBorder="1" applyAlignment="1">
      <alignment vertical="center"/>
    </xf>
    <xf numFmtId="0" fontId="0" fillId="0" borderId="0" xfId="0" pivotButton="1"/>
    <xf numFmtId="0" fontId="28" fillId="28" borderId="24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49" fontId="28" fillId="28" borderId="24" xfId="0" applyNumberFormat="1" applyFont="1" applyFill="1" applyBorder="1"/>
    <xf numFmtId="0" fontId="24" fillId="0" borderId="1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Protection="1">
      <protection hidden="1"/>
    </xf>
    <xf numFmtId="0" fontId="19" fillId="0" borderId="0" xfId="0" applyFont="1"/>
    <xf numFmtId="2" fontId="0" fillId="29" borderId="0" xfId="0" applyNumberFormat="1" applyFill="1"/>
    <xf numFmtId="0" fontId="0" fillId="29" borderId="0" xfId="0" applyFill="1"/>
    <xf numFmtId="2" fontId="0" fillId="29" borderId="0" xfId="0" applyNumberFormat="1" applyFill="1" applyProtection="1">
      <protection hidden="1"/>
    </xf>
    <xf numFmtId="2" fontId="0" fillId="0" borderId="11" xfId="0" applyNumberFormat="1" applyBorder="1"/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14812803571967"/>
          <c:y val="5.1400554097404488E-2"/>
          <c:w val="0.81412930280266704"/>
          <c:h val="0.66990376202974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analys!$L$37</c:f>
              <c:strCache>
                <c:ptCount val="1"/>
                <c:pt idx="0">
                  <c:v>+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analys!$L$54:$L$59</c:f>
                <c:numCache>
                  <c:formatCode>General</c:formatCode>
                  <c:ptCount val="6"/>
                  <c:pt idx="0">
                    <c:v>6.47422286086812</c:v>
                  </c:pt>
                  <c:pt idx="1">
                    <c:v>69.222362038492179</c:v>
                  </c:pt>
                  <c:pt idx="3">
                    <c:v>17.466897732130267</c:v>
                  </c:pt>
                  <c:pt idx="4">
                    <c:v>14.04736473606507</c:v>
                  </c:pt>
                  <c:pt idx="5">
                    <c:v>32.090559254922702</c:v>
                  </c:pt>
                </c:numCache>
              </c:numRef>
            </c:plus>
            <c:minus>
              <c:numRef>
                <c:f>analys!$L$54:$L$59</c:f>
                <c:numCache>
                  <c:formatCode>General</c:formatCode>
                  <c:ptCount val="6"/>
                  <c:pt idx="0">
                    <c:v>6.47422286086812</c:v>
                  </c:pt>
                  <c:pt idx="1">
                    <c:v>69.222362038492179</c:v>
                  </c:pt>
                  <c:pt idx="3">
                    <c:v>17.466897732130267</c:v>
                  </c:pt>
                  <c:pt idx="4">
                    <c:v>14.04736473606507</c:v>
                  </c:pt>
                  <c:pt idx="5">
                    <c:v>32.090559254922702</c:v>
                  </c:pt>
                </c:numCache>
              </c:numRef>
            </c:minus>
          </c:errBars>
          <c:cat>
            <c:strRef>
              <c:f>analys!$K$38:$K$43</c:f>
              <c:strCache>
                <c:ptCount val="6"/>
                <c:pt idx="0">
                  <c:v>bounty</c:v>
                </c:pt>
                <c:pt idx="1">
                  <c:v>cardinal</c:v>
                </c:pt>
                <c:pt idx="2">
                  <c:v>cardinal/urea</c:v>
                </c:pt>
                <c:pt idx="3">
                  <c:v>PAN148</c:v>
                </c:pt>
                <c:pt idx="4">
                  <c:v>PAN159</c:v>
                </c:pt>
                <c:pt idx="5">
                  <c:v>speckled ice</c:v>
                </c:pt>
              </c:strCache>
            </c:strRef>
          </c:cat>
          <c:val>
            <c:numRef>
              <c:f>analys!$L$38:$L$43</c:f>
              <c:numCache>
                <c:formatCode>General</c:formatCode>
                <c:ptCount val="6"/>
                <c:pt idx="0">
                  <c:v>40.839506172839499</c:v>
                </c:pt>
                <c:pt idx="1">
                  <c:v>169.1358024691358</c:v>
                </c:pt>
                <c:pt idx="3">
                  <c:v>32.987654320987652</c:v>
                </c:pt>
                <c:pt idx="4">
                  <c:v>80.246913580246925</c:v>
                </c:pt>
                <c:pt idx="5">
                  <c:v>62.419753086419753</c:v>
                </c:pt>
              </c:numCache>
            </c:numRef>
          </c:val>
        </c:ser>
        <c:ser>
          <c:idx val="1"/>
          <c:order val="1"/>
          <c:tx>
            <c:strRef>
              <c:f>analys!$M$37</c:f>
              <c:strCache>
                <c:ptCount val="1"/>
                <c:pt idx="0">
                  <c:v>-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analys!$M$54:$M$59</c:f>
                <c:numCache>
                  <c:formatCode>General</c:formatCode>
                  <c:ptCount val="6"/>
                  <c:pt idx="0">
                    <c:v>8.0114230289213317</c:v>
                  </c:pt>
                  <c:pt idx="1">
                    <c:v>37.230638034746583</c:v>
                  </c:pt>
                  <c:pt idx="2">
                    <c:v>20.523970097788435</c:v>
                  </c:pt>
                  <c:pt idx="3">
                    <c:v>4.0130863513896324</c:v>
                  </c:pt>
                  <c:pt idx="4">
                    <c:v>10.439277243831135</c:v>
                  </c:pt>
                  <c:pt idx="5">
                    <c:v>22.128361449276191</c:v>
                  </c:pt>
                </c:numCache>
              </c:numRef>
            </c:plus>
            <c:minus>
              <c:numRef>
                <c:f>analys!$M$54:$M$59</c:f>
                <c:numCache>
                  <c:formatCode>General</c:formatCode>
                  <c:ptCount val="6"/>
                  <c:pt idx="0">
                    <c:v>8.0114230289213317</c:v>
                  </c:pt>
                  <c:pt idx="1">
                    <c:v>37.230638034746583</c:v>
                  </c:pt>
                  <c:pt idx="2">
                    <c:v>20.523970097788435</c:v>
                  </c:pt>
                  <c:pt idx="3">
                    <c:v>4.0130863513896324</c:v>
                  </c:pt>
                  <c:pt idx="4">
                    <c:v>10.439277243831135</c:v>
                  </c:pt>
                  <c:pt idx="5">
                    <c:v>22.128361449276191</c:v>
                  </c:pt>
                </c:numCache>
              </c:numRef>
            </c:minus>
          </c:errBars>
          <c:cat>
            <c:strRef>
              <c:f>analys!$K$38:$K$43</c:f>
              <c:strCache>
                <c:ptCount val="6"/>
                <c:pt idx="0">
                  <c:v>bounty</c:v>
                </c:pt>
                <c:pt idx="1">
                  <c:v>cardinal</c:v>
                </c:pt>
                <c:pt idx="2">
                  <c:v>cardinal/urea</c:v>
                </c:pt>
                <c:pt idx="3">
                  <c:v>PAN148</c:v>
                </c:pt>
                <c:pt idx="4">
                  <c:v>PAN159</c:v>
                </c:pt>
                <c:pt idx="5">
                  <c:v>speckled ice</c:v>
                </c:pt>
              </c:strCache>
            </c:strRef>
          </c:cat>
          <c:val>
            <c:numRef>
              <c:f>analys!$M$38:$M$43</c:f>
              <c:numCache>
                <c:formatCode>General</c:formatCode>
                <c:ptCount val="6"/>
                <c:pt idx="0">
                  <c:v>20.592592592592592</c:v>
                </c:pt>
                <c:pt idx="1">
                  <c:v>85.23456790123457</c:v>
                </c:pt>
                <c:pt idx="2">
                  <c:v>165.67901234567901</c:v>
                </c:pt>
                <c:pt idx="3">
                  <c:v>17.728395061728396</c:v>
                </c:pt>
                <c:pt idx="4">
                  <c:v>87.259259259259252</c:v>
                </c:pt>
                <c:pt idx="5">
                  <c:v>38.814814814814817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26560"/>
        <c:axId val="191428096"/>
      </c:barChart>
      <c:catAx>
        <c:axId val="191426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1428096"/>
        <c:crosses val="autoZero"/>
        <c:auto val="1"/>
        <c:lblAlgn val="ctr"/>
        <c:lblOffset val="100"/>
        <c:noMultiLvlLbl val="0"/>
      </c:catAx>
      <c:valAx>
        <c:axId val="191428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Bean grain yield (kg/ha)</a:t>
                </a:r>
              </a:p>
            </c:rich>
          </c:tx>
          <c:layout>
            <c:manualLayout>
              <c:xMode val="edge"/>
              <c:yMode val="edge"/>
              <c:x val="5.5017950342414095E-3"/>
              <c:y val="0.156769101778944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1426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873753280839908"/>
          <c:y val="4.1282808398950134E-2"/>
          <c:w val="9.5181585060488128E-2"/>
          <c:h val="0.1730715952172645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0994294727242"/>
          <c:y val="5.1400554097404488E-2"/>
          <c:w val="0.82272201890256691"/>
          <c:h val="0.66990376202974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analys!$Q$26</c:f>
              <c:strCache>
                <c:ptCount val="1"/>
                <c:pt idx="0">
                  <c:v>+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analys!$Q$43:$Q$48</c:f>
                <c:numCache>
                  <c:formatCode>General</c:formatCode>
                  <c:ptCount val="6"/>
                  <c:pt idx="0">
                    <c:v>16.180735043777364</c:v>
                  </c:pt>
                  <c:pt idx="1">
                    <c:v>69.248356352271927</c:v>
                  </c:pt>
                  <c:pt idx="3">
                    <c:v>21.017959239128192</c:v>
                  </c:pt>
                  <c:pt idx="4">
                    <c:v>15.492877842148335</c:v>
                  </c:pt>
                  <c:pt idx="5">
                    <c:v>28.863215351494723</c:v>
                  </c:pt>
                </c:numCache>
              </c:numRef>
            </c:plus>
            <c:minus>
              <c:numRef>
                <c:f>analys!$Q$43:$Q$48</c:f>
                <c:numCache>
                  <c:formatCode>General</c:formatCode>
                  <c:ptCount val="6"/>
                  <c:pt idx="0">
                    <c:v>16.180735043777364</c:v>
                  </c:pt>
                  <c:pt idx="1">
                    <c:v>69.248356352271927</c:v>
                  </c:pt>
                  <c:pt idx="3">
                    <c:v>21.017959239128192</c:v>
                  </c:pt>
                  <c:pt idx="4">
                    <c:v>15.492877842148335</c:v>
                  </c:pt>
                  <c:pt idx="5">
                    <c:v>28.863215351494723</c:v>
                  </c:pt>
                </c:numCache>
              </c:numRef>
            </c:minus>
          </c:errBars>
          <c:cat>
            <c:strRef>
              <c:f>analys!$P$27:$P$32</c:f>
              <c:strCache>
                <c:ptCount val="6"/>
                <c:pt idx="0">
                  <c:v>bounty</c:v>
                </c:pt>
                <c:pt idx="1">
                  <c:v>cardinal</c:v>
                </c:pt>
                <c:pt idx="2">
                  <c:v>cardinal/urea</c:v>
                </c:pt>
                <c:pt idx="3">
                  <c:v>PAN148</c:v>
                </c:pt>
                <c:pt idx="4">
                  <c:v>PAN159</c:v>
                </c:pt>
                <c:pt idx="5">
                  <c:v>speckled ice</c:v>
                </c:pt>
              </c:strCache>
            </c:strRef>
          </c:cat>
          <c:val>
            <c:numRef>
              <c:f>analys!$Q$27:$Q$32</c:f>
              <c:numCache>
                <c:formatCode>General</c:formatCode>
                <c:ptCount val="6"/>
                <c:pt idx="0">
                  <c:v>155.40740740740742</c:v>
                </c:pt>
                <c:pt idx="1">
                  <c:v>263.45679012345676</c:v>
                </c:pt>
                <c:pt idx="3">
                  <c:v>139.6543209876543</c:v>
                </c:pt>
                <c:pt idx="4">
                  <c:v>152.59259259259261</c:v>
                </c:pt>
                <c:pt idx="5">
                  <c:v>247.06172839506169</c:v>
                </c:pt>
              </c:numCache>
            </c:numRef>
          </c:val>
        </c:ser>
        <c:ser>
          <c:idx val="1"/>
          <c:order val="1"/>
          <c:tx>
            <c:strRef>
              <c:f>analys!$R$26</c:f>
              <c:strCache>
                <c:ptCount val="1"/>
                <c:pt idx="0">
                  <c:v>- 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analys!$R$43:$R$48</c:f>
                <c:numCache>
                  <c:formatCode>General</c:formatCode>
                  <c:ptCount val="6"/>
                  <c:pt idx="0">
                    <c:v>30.85163201004573</c:v>
                  </c:pt>
                  <c:pt idx="1">
                    <c:v>41.251064933854835</c:v>
                  </c:pt>
                  <c:pt idx="2">
                    <c:v>24.264105946281088</c:v>
                  </c:pt>
                  <c:pt idx="3">
                    <c:v>63.39733007109426</c:v>
                  </c:pt>
                  <c:pt idx="4">
                    <c:v>20.915722775672226</c:v>
                  </c:pt>
                  <c:pt idx="5">
                    <c:v>23.415896777988056</c:v>
                  </c:pt>
                </c:numCache>
              </c:numRef>
            </c:plus>
            <c:minus>
              <c:numRef>
                <c:f>analys!$R$43:$R$48</c:f>
                <c:numCache>
                  <c:formatCode>General</c:formatCode>
                  <c:ptCount val="6"/>
                  <c:pt idx="0">
                    <c:v>30.85163201004573</c:v>
                  </c:pt>
                  <c:pt idx="1">
                    <c:v>41.251064933854835</c:v>
                  </c:pt>
                  <c:pt idx="2">
                    <c:v>24.264105946281088</c:v>
                  </c:pt>
                  <c:pt idx="3">
                    <c:v>63.39733007109426</c:v>
                  </c:pt>
                  <c:pt idx="4">
                    <c:v>20.915722775672226</c:v>
                  </c:pt>
                  <c:pt idx="5">
                    <c:v>23.415896777988056</c:v>
                  </c:pt>
                </c:numCache>
              </c:numRef>
            </c:minus>
          </c:errBars>
          <c:cat>
            <c:strRef>
              <c:f>analys!$P$27:$P$32</c:f>
              <c:strCache>
                <c:ptCount val="6"/>
                <c:pt idx="0">
                  <c:v>bounty</c:v>
                </c:pt>
                <c:pt idx="1">
                  <c:v>cardinal</c:v>
                </c:pt>
                <c:pt idx="2">
                  <c:v>cardinal/urea</c:v>
                </c:pt>
                <c:pt idx="3">
                  <c:v>PAN148</c:v>
                </c:pt>
                <c:pt idx="4">
                  <c:v>PAN159</c:v>
                </c:pt>
                <c:pt idx="5">
                  <c:v>speckled ice</c:v>
                </c:pt>
              </c:strCache>
            </c:strRef>
          </c:cat>
          <c:val>
            <c:numRef>
              <c:f>analys!$R$27:$R$32</c:f>
              <c:numCache>
                <c:formatCode>General</c:formatCode>
                <c:ptCount val="6"/>
                <c:pt idx="0">
                  <c:v>128.98765432098767</c:v>
                </c:pt>
                <c:pt idx="1">
                  <c:v>165.97530864197532</c:v>
                </c:pt>
                <c:pt idx="2">
                  <c:v>237.67901234567901</c:v>
                </c:pt>
                <c:pt idx="3">
                  <c:v>165.4320987654321</c:v>
                </c:pt>
                <c:pt idx="4">
                  <c:v>139.16049382716051</c:v>
                </c:pt>
                <c:pt idx="5">
                  <c:v>110.41975308641975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000768"/>
        <c:axId val="196018944"/>
      </c:barChart>
      <c:catAx>
        <c:axId val="196000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6018944"/>
        <c:crosses val="autoZero"/>
        <c:auto val="1"/>
        <c:lblAlgn val="ctr"/>
        <c:lblOffset val="100"/>
        <c:noMultiLvlLbl val="0"/>
      </c:catAx>
      <c:valAx>
        <c:axId val="196018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Bean stover yield (kg/ha)</a:t>
                </a:r>
              </a:p>
            </c:rich>
          </c:tx>
          <c:layout>
            <c:manualLayout>
              <c:xMode val="edge"/>
              <c:yMode val="edge"/>
              <c:x val="1.5532142989168605E-2"/>
              <c:y val="0.1235746573344998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6000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873753280839906"/>
          <c:y val="4.1282808398950134E-2"/>
          <c:w val="9.7192463618104075E-2"/>
          <c:h val="0.1730715952172645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61</xdr:row>
      <xdr:rowOff>61912</xdr:rowOff>
    </xdr:from>
    <xdr:to>
      <xdr:col>14</xdr:col>
      <xdr:colOff>523875</xdr:colOff>
      <xdr:row>75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485775</xdr:colOff>
      <xdr:row>56</xdr:row>
      <xdr:rowOff>166687</xdr:rowOff>
    </xdr:from>
    <xdr:to>
      <xdr:col>19</xdr:col>
      <xdr:colOff>266700</xdr:colOff>
      <xdr:row>71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0.707051041667" createdVersion="4" refreshedVersion="4" minRefreshableVersion="3" recordCount="33">
  <cacheSource type="worksheet">
    <worksheetSource ref="A1:H34" sheet="analys"/>
  </cacheSource>
  <cacheFields count="8">
    <cacheField name="Replication No." numFmtId="0">
      <sharedItems containsSemiMixedTypes="0" containsString="0" containsNumber="1" containsInteger="1" minValue="1" maxValue="3"/>
    </cacheField>
    <cacheField name="Main treatment" numFmtId="0">
      <sharedItems count="2">
        <s v="not innoculated"/>
        <s v="innoculated"/>
      </sharedItems>
    </cacheField>
    <cacheField name="Variety" numFmtId="0">
      <sharedItems count="7">
        <s v="cardinal"/>
        <s v="bounty"/>
        <s v="PAN148"/>
        <s v="speckled ice"/>
        <s v="PAN159"/>
        <s v="cardinal/urea"/>
        <s v="PAN 148" u="1"/>
      </sharedItems>
    </cacheField>
    <cacheField name="Plot No." numFmtId="0">
      <sharedItems containsSemiMixedTypes="0" containsString="0" containsNumber="1" containsInteger="1" minValue="1" maxValue="36"/>
    </cacheField>
    <cacheField name="Grain" numFmtId="0">
      <sharedItems containsSemiMixedTypes="0" containsString="0" containsNumber="1" minValue="4.2962962962962958" maxValue="306.81481481481484"/>
    </cacheField>
    <cacheField name="Haulm" numFmtId="0">
      <sharedItems containsSemiMixedTypes="0" containsString="0" containsNumber="1" minValue="59.111111111111114" maxValue="262.81481481481484"/>
    </cacheField>
    <cacheField name="Husks" numFmtId="0">
      <sharedItems containsSemiMixedTypes="0" containsString="0" containsNumber="1" minValue="1.1851851851851851" maxValue="148.88888888888889"/>
    </cacheField>
    <cacheField name="Total stover" numFmtId="0">
      <sharedItems containsSemiMixedTypes="0" containsString="0" containsNumber="1" minValue="69.777777777777786" maxValue="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1"/>
    <x v="0"/>
    <x v="0"/>
    <n v="1"/>
    <n v="24.888888888888889"/>
    <n v="95.555555555555557"/>
    <n v="9.7777777777777786"/>
    <n v="105.33333333333334"/>
  </r>
  <r>
    <n v="1"/>
    <x v="0"/>
    <x v="1"/>
    <n v="2"/>
    <n v="5.6296296296296289"/>
    <n v="68.592592592592595"/>
    <n v="1.1851851851851851"/>
    <n v="69.777777777777786"/>
  </r>
  <r>
    <n v="1"/>
    <x v="0"/>
    <x v="2"/>
    <n v="3"/>
    <n v="16.148148148148149"/>
    <n v="262.81481481481484"/>
    <n v="27.259259259259256"/>
    <n v="290.07407407407408"/>
  </r>
  <r>
    <n v="1"/>
    <x v="0"/>
    <x v="3"/>
    <n v="4"/>
    <n v="27.111111111111111"/>
    <n v="59.111111111111114"/>
    <n v="17.185185185185183"/>
    <n v="76.296296296296305"/>
  </r>
  <r>
    <n v="1"/>
    <x v="0"/>
    <x v="4"/>
    <n v="5"/>
    <n v="95.555555555555557"/>
    <n v="78.666666666666686"/>
    <n v="53.925925925925917"/>
    <n v="132.59259259259261"/>
  </r>
  <r>
    <n v="1"/>
    <x v="0"/>
    <x v="5"/>
    <n v="6"/>
    <n v="204.88888888888891"/>
    <n v="192"/>
    <n v="94.074074074074076"/>
    <n v="286.07407407407408"/>
  </r>
  <r>
    <n v="1"/>
    <x v="1"/>
    <x v="2"/>
    <n v="7"/>
    <n v="30.07407407407408"/>
    <n v="89.925925925925924"/>
    <n v="11.407407407407407"/>
    <n v="101.33333333333333"/>
  </r>
  <r>
    <n v="1"/>
    <x v="1"/>
    <x v="1"/>
    <n v="8"/>
    <n v="33.925925925925924"/>
    <n v="116.14814814814815"/>
    <n v="13.62962962962963"/>
    <n v="129.77777777777777"/>
  </r>
  <r>
    <n v="1"/>
    <x v="1"/>
    <x v="3"/>
    <n v="9"/>
    <n v="33.185185185185183"/>
    <n v="162.07407407407408"/>
    <n v="27.407407407407412"/>
    <n v="189.4814814814815"/>
  </r>
  <r>
    <n v="1"/>
    <x v="1"/>
    <x v="4"/>
    <n v="10"/>
    <n v="72.8888888888889"/>
    <n v="126.07407407407408"/>
    <n v="52.74074074074074"/>
    <n v="178.81481481481481"/>
  </r>
  <r>
    <n v="1"/>
    <x v="1"/>
    <x v="0"/>
    <n v="11"/>
    <n v="112.88888888888889"/>
    <n v="168.59259259259258"/>
    <n v="46.666666666666664"/>
    <n v="215.25925925925924"/>
  </r>
  <r>
    <n v="2"/>
    <x v="0"/>
    <x v="1"/>
    <n v="13"/>
    <n v="23.111111111111111"/>
    <n v="153.4814814814815"/>
    <n v="20.148148148148149"/>
    <n v="173.62962962962965"/>
  </r>
  <r>
    <n v="2"/>
    <x v="0"/>
    <x v="2"/>
    <n v="14"/>
    <n v="25.333333333333332"/>
    <n v="112.29629629629632"/>
    <n v="10.962962962962964"/>
    <n v="123.25925925925928"/>
  </r>
  <r>
    <n v="2"/>
    <x v="0"/>
    <x v="5"/>
    <n v="15"/>
    <n v="156.59259259259258"/>
    <n v="153.33333333333334"/>
    <n v="63.259259259259274"/>
    <n v="216.59259259259261"/>
  </r>
  <r>
    <n v="2"/>
    <x v="0"/>
    <x v="0"/>
    <n v="16"/>
    <n v="153.18518518518519"/>
    <n v="165.4814814814815"/>
    <n v="79.259259259259238"/>
    <n v="244.74074074074073"/>
  </r>
  <r>
    <n v="2"/>
    <x v="0"/>
    <x v="3"/>
    <n v="17"/>
    <n v="81.629629629629633"/>
    <n v="113.03703703703702"/>
    <n v="42.222222222222221"/>
    <n v="155.25925925925924"/>
  </r>
  <r>
    <n v="2"/>
    <x v="0"/>
    <x v="4"/>
    <n v="18"/>
    <n v="66.518518518518505"/>
    <n v="71.259259259259252"/>
    <n v="35.407407407407405"/>
    <n v="106.66666666666666"/>
  </r>
  <r>
    <n v="2"/>
    <x v="1"/>
    <x v="2"/>
    <n v="19"/>
    <n v="64.592592592592581"/>
    <n v="143.85185185185185"/>
    <n v="29.925925925925917"/>
    <n v="173.77777777777777"/>
  </r>
  <r>
    <n v="2"/>
    <x v="1"/>
    <x v="3"/>
    <n v="20"/>
    <n v="126.51851851851852"/>
    <n v="206.22222222222214"/>
    <n v="66.074074074074076"/>
    <n v="272.29629629629619"/>
  </r>
  <r>
    <n v="2"/>
    <x v="1"/>
    <x v="0"/>
    <n v="22"/>
    <n v="306.81481481481484"/>
    <n v="251.11111111111114"/>
    <n v="148.88888888888889"/>
    <n v="400"/>
  </r>
  <r>
    <n v="2"/>
    <x v="1"/>
    <x v="1"/>
    <n v="23"/>
    <n v="34.814814814814817"/>
    <n v="126.96296296296296"/>
    <n v="24.148148148148152"/>
    <n v="151.11111111111111"/>
  </r>
  <r>
    <n v="2"/>
    <x v="1"/>
    <x v="4"/>
    <n v="24"/>
    <n v="107.40740740740742"/>
    <n v="88.888888888888886"/>
    <n v="64.888888888888886"/>
    <n v="153.77777777777777"/>
  </r>
  <r>
    <n v="3"/>
    <x v="0"/>
    <x v="0"/>
    <n v="25"/>
    <n v="77.629629629629633"/>
    <n v="112.5925925925926"/>
    <n v="35.259259259259267"/>
    <n v="147.85185185185185"/>
  </r>
  <r>
    <n v="3"/>
    <x v="0"/>
    <x v="4"/>
    <n v="26"/>
    <n v="99.703703703703709"/>
    <n v="115.85185185185185"/>
    <n v="62.370370370370381"/>
    <n v="178.22222222222223"/>
  </r>
  <r>
    <n v="3"/>
    <x v="0"/>
    <x v="2"/>
    <n v="27"/>
    <n v="11.703703703703706"/>
    <n v="76.444444444444443"/>
    <n v="6.5185185185185208"/>
    <n v="82.962962962962962"/>
  </r>
  <r>
    <n v="3"/>
    <x v="0"/>
    <x v="3"/>
    <n v="28"/>
    <n v="7.7037037037037051"/>
    <n v="92"/>
    <n v="7.7037037037037051"/>
    <n v="99.703703703703709"/>
  </r>
  <r>
    <n v="3"/>
    <x v="0"/>
    <x v="5"/>
    <n v="29"/>
    <n v="135.55555555555554"/>
    <n v="157.62962962962962"/>
    <n v="52.74074074074074"/>
    <n v="210.37037037037035"/>
  </r>
  <r>
    <n v="3"/>
    <x v="0"/>
    <x v="1"/>
    <n v="30"/>
    <n v="33.037037037037038"/>
    <n v="122.37037037037038"/>
    <n v="21.18518518518519"/>
    <n v="143.55555555555557"/>
  </r>
  <r>
    <n v="3"/>
    <x v="1"/>
    <x v="4"/>
    <n v="31"/>
    <n v="60.44444444444445"/>
    <n v="89.18518518518519"/>
    <n v="36.000000000000007"/>
    <n v="125.18518518518519"/>
  </r>
  <r>
    <n v="3"/>
    <x v="1"/>
    <x v="1"/>
    <n v="32"/>
    <n v="53.777777777777779"/>
    <n v="153.92592592592592"/>
    <n v="31.407407407407405"/>
    <n v="185.33333333333331"/>
  </r>
  <r>
    <n v="3"/>
    <x v="1"/>
    <x v="0"/>
    <n v="33"/>
    <n v="87.703703703703709"/>
    <n v="130.5185185185185"/>
    <n v="44.592592592592602"/>
    <n v="175.11111111111111"/>
  </r>
  <r>
    <n v="3"/>
    <x v="1"/>
    <x v="3"/>
    <n v="34"/>
    <n v="27.555555555555561"/>
    <n v="228"/>
    <n v="51.407407407407405"/>
    <n v="279.40740740740739"/>
  </r>
  <r>
    <n v="3"/>
    <x v="1"/>
    <x v="2"/>
    <n v="36"/>
    <n v="4.2962962962962958"/>
    <n v="137.18518518518516"/>
    <n v="6.6666666666666679"/>
    <n v="143.851851851851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:S10" firstHeaderRow="1" firstDataRow="2" firstDataCol="1"/>
  <pivotFields count="8">
    <pivotField showAll="0"/>
    <pivotField axis="axisCol" showAll="0">
      <items count="3">
        <item x="1"/>
        <item x="0"/>
        <item t="default"/>
      </items>
    </pivotField>
    <pivotField axis="axisRow" showAll="0">
      <items count="8">
        <item x="1"/>
        <item x="0"/>
        <item x="5"/>
        <item m="1" x="6"/>
        <item x="2"/>
        <item x="4"/>
        <item x="3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Total stover" fld="7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6:N34" firstHeaderRow="1" firstDataRow="2" firstDataCol="1"/>
  <pivotFields count="8">
    <pivotField showAll="0"/>
    <pivotField axis="axisCol" showAll="0">
      <items count="3">
        <item x="1"/>
        <item x="0"/>
        <item t="default"/>
      </items>
    </pivotField>
    <pivotField axis="axisRow" showAll="0">
      <items count="8">
        <item x="1"/>
        <item x="0"/>
        <item x="5"/>
        <item m="1" x="6"/>
        <item x="2"/>
        <item x="4"/>
        <item x="3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ain" fld="4" subtotal="stdDev" baseField="2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14:N22" firstHeaderRow="1" firstDataRow="2" firstDataCol="1"/>
  <pivotFields count="8">
    <pivotField showAll="0"/>
    <pivotField axis="axisCol" showAll="0">
      <items count="3">
        <item x="1"/>
        <item x="0"/>
        <item t="default"/>
      </items>
    </pivotField>
    <pivotField axis="axisRow" showAll="0">
      <items count="8">
        <item x="1"/>
        <item x="0"/>
        <item x="5"/>
        <item m="1" x="6"/>
        <item x="2"/>
        <item x="4"/>
        <item x="3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Count of Grain" fld="4" subtotal="count" baseField="2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:N10" firstHeaderRow="1" firstDataRow="2" firstDataCol="1"/>
  <pivotFields count="8">
    <pivotField showAll="0"/>
    <pivotField axis="axisCol" showAll="0">
      <items count="3">
        <item x="1"/>
        <item x="0"/>
        <item t="default"/>
      </items>
    </pivotField>
    <pivotField axis="axisRow" showAll="0">
      <items count="8">
        <item x="1"/>
        <item x="0"/>
        <item x="5"/>
        <item m="1" x="6"/>
        <item x="2"/>
        <item x="4"/>
        <item x="3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ain" fld="4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13:S21" firstHeaderRow="1" firstDataRow="2" firstDataCol="1"/>
  <pivotFields count="8">
    <pivotField showAll="0"/>
    <pivotField axis="axisCol" showAll="0">
      <items count="3">
        <item x="1"/>
        <item x="0"/>
        <item t="default"/>
      </items>
    </pivotField>
    <pivotField axis="axisRow" showAll="0">
      <items count="8">
        <item x="1"/>
        <item x="0"/>
        <item x="5"/>
        <item m="1" x="6"/>
        <item x="2"/>
        <item x="4"/>
        <item x="3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Total stover" fld="7" subtotal="stdDev" baseField="2" baseItem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/>
  <dimension ref="A1:AC23"/>
  <sheetViews>
    <sheetView workbookViewId="0">
      <selection activeCell="B8" sqref="B8:C8"/>
    </sheetView>
  </sheetViews>
  <sheetFormatPr defaultRowHeight="15" x14ac:dyDescent="0.25"/>
  <cols>
    <col min="1" max="1" width="29.28515625" customWidth="1"/>
    <col min="2" max="2" width="17.85546875" customWidth="1"/>
    <col min="3" max="3" width="17.5703125" customWidth="1"/>
    <col min="4" max="4" width="16.85546875" customWidth="1"/>
    <col min="28" max="28" width="14.85546875" style="9" bestFit="1" customWidth="1"/>
  </cols>
  <sheetData>
    <row r="1" spans="1:29" s="1" customFormat="1" ht="18.75" x14ac:dyDescent="0.3">
      <c r="A1" s="11" t="s">
        <v>47</v>
      </c>
      <c r="AB1" s="68" t="s">
        <v>113</v>
      </c>
      <c r="AC1" s="69" t="s">
        <v>212</v>
      </c>
    </row>
    <row r="2" spans="1:29" s="1" customFormat="1" ht="18.75" x14ac:dyDescent="0.3">
      <c r="A2" s="11"/>
      <c r="AB2" s="69" t="s">
        <v>112</v>
      </c>
      <c r="AC2" s="69" t="s">
        <v>213</v>
      </c>
    </row>
    <row r="3" spans="1:29" s="1" customFormat="1" x14ac:dyDescent="0.25">
      <c r="A3" s="4" t="s">
        <v>116</v>
      </c>
      <c r="B3" s="5" t="s">
        <v>224</v>
      </c>
      <c r="C3" s="2" t="s">
        <v>214</v>
      </c>
      <c r="D3" s="2"/>
      <c r="AB3" s="69" t="s">
        <v>86</v>
      </c>
      <c r="AC3" s="69" t="s">
        <v>77</v>
      </c>
    </row>
    <row r="4" spans="1:29" x14ac:dyDescent="0.25">
      <c r="A4" s="4" t="s">
        <v>0</v>
      </c>
      <c r="B4" s="5" t="s">
        <v>225</v>
      </c>
      <c r="C4" s="7"/>
      <c r="D4" s="7"/>
      <c r="AB4" s="69" t="s">
        <v>85</v>
      </c>
      <c r="AC4" s="69" t="s">
        <v>106</v>
      </c>
    </row>
    <row r="5" spans="1:29" s="1" customFormat="1" x14ac:dyDescent="0.25">
      <c r="A5" s="4" t="s">
        <v>4</v>
      </c>
      <c r="B5" s="13" t="s">
        <v>215</v>
      </c>
      <c r="C5" s="7"/>
      <c r="D5" s="7"/>
      <c r="AB5" s="69" t="s">
        <v>82</v>
      </c>
    </row>
    <row r="6" spans="1:29" x14ac:dyDescent="0.25">
      <c r="A6" s="4" t="s">
        <v>118</v>
      </c>
      <c r="B6" s="5"/>
      <c r="C6" s="2"/>
      <c r="D6" s="2"/>
      <c r="AB6" s="69" t="s">
        <v>78</v>
      </c>
    </row>
    <row r="7" spans="1:29" ht="15.75" thickBot="1" x14ac:dyDescent="0.3">
      <c r="A7" s="4"/>
      <c r="B7" s="4" t="s">
        <v>114</v>
      </c>
      <c r="C7" s="4" t="s">
        <v>115</v>
      </c>
      <c r="D7" s="4" t="s">
        <v>117</v>
      </c>
      <c r="AB7" s="69" t="s">
        <v>26</v>
      </c>
    </row>
    <row r="8" spans="1:29" ht="15.75" thickBot="1" x14ac:dyDescent="0.3">
      <c r="A8" s="4" t="s">
        <v>104</v>
      </c>
      <c r="B8" s="84">
        <v>17.723030000000001</v>
      </c>
      <c r="C8" s="85">
        <v>31.698599999999999</v>
      </c>
      <c r="D8" s="85">
        <v>1357</v>
      </c>
      <c r="AB8" s="69" t="s">
        <v>111</v>
      </c>
    </row>
    <row r="9" spans="1:29" x14ac:dyDescent="0.25">
      <c r="A9" s="4"/>
      <c r="B9" s="2"/>
      <c r="C9" s="2"/>
      <c r="D9" s="2"/>
      <c r="AB9" s="69" t="s">
        <v>79</v>
      </c>
    </row>
    <row r="10" spans="1:29" x14ac:dyDescent="0.25">
      <c r="A10" s="4"/>
      <c r="AB10" s="69" t="s">
        <v>106</v>
      </c>
    </row>
    <row r="11" spans="1:29" x14ac:dyDescent="0.25">
      <c r="A11" s="12" t="s">
        <v>3</v>
      </c>
      <c r="B11" s="3"/>
      <c r="C11" s="1"/>
      <c r="D11" s="1"/>
    </row>
    <row r="12" spans="1:29" x14ac:dyDescent="0.25">
      <c r="A12" s="12" t="s">
        <v>5</v>
      </c>
      <c r="B12" s="3" t="s">
        <v>226</v>
      </c>
      <c r="C12" s="1"/>
      <c r="D12" s="1"/>
    </row>
    <row r="13" spans="1:29" x14ac:dyDescent="0.25">
      <c r="A13" s="12" t="s">
        <v>7</v>
      </c>
      <c r="B13" s="3" t="s">
        <v>226</v>
      </c>
      <c r="C13" s="1"/>
      <c r="D13" s="1"/>
    </row>
    <row r="14" spans="1:29" x14ac:dyDescent="0.25">
      <c r="A14" s="4"/>
      <c r="B14" s="4" t="s">
        <v>1</v>
      </c>
      <c r="C14" s="4" t="s">
        <v>2</v>
      </c>
      <c r="D14" s="4" t="s">
        <v>8</v>
      </c>
    </row>
    <row r="15" spans="1:29" x14ac:dyDescent="0.25">
      <c r="A15" s="12" t="s">
        <v>6</v>
      </c>
      <c r="B15" s="5">
        <v>19</v>
      </c>
      <c r="C15" s="5">
        <v>8</v>
      </c>
      <c r="D15" s="5">
        <v>2011</v>
      </c>
    </row>
    <row r="16" spans="1:29" s="41" customFormat="1" x14ac:dyDescent="0.25">
      <c r="A16" s="12"/>
      <c r="B16" s="7"/>
      <c r="C16" s="7"/>
      <c r="D16" s="7"/>
      <c r="AB16" s="9"/>
    </row>
    <row r="17" spans="1:28" s="41" customFormat="1" x14ac:dyDescent="0.25">
      <c r="A17" s="12"/>
      <c r="B17" s="7"/>
      <c r="C17" s="7"/>
      <c r="D17" s="7"/>
      <c r="AB17" s="9"/>
    </row>
    <row r="18" spans="1:28" x14ac:dyDescent="0.25">
      <c r="A18" s="1"/>
      <c r="B18" s="1"/>
      <c r="C18" s="1"/>
      <c r="D18" s="1"/>
    </row>
    <row r="19" spans="1:28" s="1" customFormat="1" x14ac:dyDescent="0.25">
      <c r="A19" s="6" t="s">
        <v>92</v>
      </c>
      <c r="B19" s="67" t="s">
        <v>210</v>
      </c>
      <c r="AB19" s="9"/>
    </row>
    <row r="20" spans="1:28" x14ac:dyDescent="0.25">
      <c r="A20" s="13"/>
      <c r="B20" s="13"/>
    </row>
    <row r="22" spans="1:28" x14ac:dyDescent="0.25">
      <c r="A22" s="6" t="s">
        <v>211</v>
      </c>
      <c r="B22" s="67" t="s">
        <v>210</v>
      </c>
    </row>
    <row r="23" spans="1:28" x14ac:dyDescent="0.25">
      <c r="A23" s="13"/>
      <c r="B23" s="13"/>
    </row>
  </sheetData>
  <dataValidations count="6">
    <dataValidation type="whole" operator="greaterThan" allowBlank="1" showInputMessage="1" showErrorMessage="1" sqref="D15:D17">
      <formula1>2009</formula1>
    </dataValidation>
    <dataValidation type="whole" allowBlank="1" showInputMessage="1" showErrorMessage="1" sqref="C15:C17">
      <formula1>1</formula1>
      <formula2>12</formula2>
    </dataValidation>
    <dataValidation type="whole" allowBlank="1" showInputMessage="1" showErrorMessage="1" sqref="B15:B17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A23">
      <formula1>$AC$2:$AC$4</formula1>
    </dataValidation>
  </dataValidations>
  <pageMargins left="0.7" right="0.7" top="0.75" bottom="0.75" header="0.3" footer="0.3"/>
  <pageSetup orientation="portrait" horizontalDpi="42949672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L33" sqref="L33"/>
    </sheetView>
  </sheetViews>
  <sheetFormatPr defaultRowHeight="15" x14ac:dyDescent="0.25"/>
  <sheetData>
    <row r="1" spans="1:13" ht="25.5" x14ac:dyDescent="0.25">
      <c r="A1" s="17" t="s">
        <v>254</v>
      </c>
      <c r="B1" s="20" t="s">
        <v>130</v>
      </c>
      <c r="C1" s="19" t="s">
        <v>129</v>
      </c>
      <c r="D1" s="18" t="s">
        <v>120</v>
      </c>
      <c r="E1" s="18" t="s">
        <v>121</v>
      </c>
      <c r="F1" s="16" t="s">
        <v>122</v>
      </c>
      <c r="G1" s="16" t="s">
        <v>123</v>
      </c>
      <c r="H1" s="16" t="s">
        <v>124</v>
      </c>
      <c r="I1" s="16" t="s">
        <v>125</v>
      </c>
      <c r="J1" s="18" t="s">
        <v>126</v>
      </c>
      <c r="K1" s="18" t="s">
        <v>127</v>
      </c>
      <c r="L1" s="16" t="s">
        <v>128</v>
      </c>
    </row>
    <row r="2" spans="1:13" x14ac:dyDescent="0.25">
      <c r="A2" s="15"/>
      <c r="B2" s="21" t="s">
        <v>132</v>
      </c>
      <c r="C2" s="15" t="s">
        <v>132</v>
      </c>
      <c r="D2" s="15" t="s">
        <v>131</v>
      </c>
      <c r="E2" s="15" t="s">
        <v>255</v>
      </c>
      <c r="F2" s="15" t="s">
        <v>255</v>
      </c>
      <c r="G2" s="15" t="s">
        <v>255</v>
      </c>
      <c r="H2" s="15" t="s">
        <v>255</v>
      </c>
      <c r="I2" s="15" t="s">
        <v>255</v>
      </c>
      <c r="J2" s="15" t="s">
        <v>132</v>
      </c>
      <c r="K2" s="15" t="s">
        <v>132</v>
      </c>
      <c r="L2" s="15" t="s">
        <v>132</v>
      </c>
    </row>
    <row r="3" spans="1:13" x14ac:dyDescent="0.25">
      <c r="A3" s="107">
        <f>A8</f>
        <v>4.1100000000000003</v>
      </c>
      <c r="B3" s="13"/>
      <c r="C3" s="107">
        <f>J8</f>
        <v>0.04</v>
      </c>
      <c r="D3" s="13">
        <f>E8/2.29</f>
        <v>22.998544395924306</v>
      </c>
      <c r="E3" s="13"/>
      <c r="F3" s="13">
        <f>D8/390</f>
        <v>0.19230769230769232</v>
      </c>
      <c r="G3" s="13">
        <f>C8/200</f>
        <v>0.75</v>
      </c>
      <c r="H3" s="13">
        <f>B8/120</f>
        <v>0.10833333333333334</v>
      </c>
      <c r="I3" s="13"/>
      <c r="J3" s="13">
        <f>K8</f>
        <v>88</v>
      </c>
      <c r="K3" s="13">
        <f>M8</f>
        <v>6</v>
      </c>
      <c r="L3" s="13">
        <f>L8</f>
        <v>6</v>
      </c>
    </row>
    <row r="7" spans="1:13" x14ac:dyDescent="0.25">
      <c r="A7" s="100" t="s">
        <v>119</v>
      </c>
      <c r="B7" s="101" t="s">
        <v>244</v>
      </c>
      <c r="C7" s="101" t="s">
        <v>245</v>
      </c>
      <c r="D7" s="101" t="s">
        <v>246</v>
      </c>
      <c r="E7" s="102" t="s">
        <v>247</v>
      </c>
      <c r="F7" s="103" t="s">
        <v>248</v>
      </c>
      <c r="G7" s="100" t="s">
        <v>249</v>
      </c>
      <c r="H7" s="103" t="s">
        <v>248</v>
      </c>
      <c r="I7" s="103"/>
      <c r="J7" s="101" t="s">
        <v>250</v>
      </c>
      <c r="K7" s="103" t="s">
        <v>251</v>
      </c>
      <c r="L7" s="103" t="s">
        <v>252</v>
      </c>
      <c r="M7" s="103" t="s">
        <v>253</v>
      </c>
    </row>
    <row r="8" spans="1:13" x14ac:dyDescent="0.25">
      <c r="A8" s="104">
        <v>4.1100000000000003</v>
      </c>
      <c r="B8" s="105">
        <v>13</v>
      </c>
      <c r="C8" s="105">
        <v>150</v>
      </c>
      <c r="D8" s="105">
        <v>75</v>
      </c>
      <c r="E8" s="106">
        <v>52.666666666666664</v>
      </c>
      <c r="F8" s="105">
        <v>0.35</v>
      </c>
      <c r="G8" s="104">
        <v>0.2</v>
      </c>
      <c r="H8" s="105"/>
      <c r="I8" s="105"/>
      <c r="J8" s="104">
        <v>0.04</v>
      </c>
      <c r="K8" s="105">
        <v>88</v>
      </c>
      <c r="L8" s="105">
        <v>6</v>
      </c>
      <c r="M8" s="105">
        <v>6</v>
      </c>
    </row>
  </sheetData>
  <dataValidations count="3">
    <dataValidation type="decimal" allowBlank="1" showInputMessage="1" showErrorMessage="1" sqref="A3:C3">
      <formula1>0</formula1>
      <formula2>14</formula2>
    </dataValidation>
    <dataValidation type="decimal" allowBlank="1" showInputMessage="1" showErrorMessage="1" sqref="J3:L3">
      <formula1>0</formula1>
      <formula2>100</formula2>
    </dataValidation>
    <dataValidation type="decimal" operator="greaterThan" allowBlank="1" showInputMessage="1" showErrorMessage="1" sqref="D3:I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41"/>
  <sheetViews>
    <sheetView zoomScale="90" zoomScaleNormal="90" workbookViewId="0">
      <selection activeCellId="1" sqref="BP1:BT1048576 A1:F1048576"/>
    </sheetView>
  </sheetViews>
  <sheetFormatPr defaultRowHeight="15" x14ac:dyDescent="0.25"/>
  <cols>
    <col min="1" max="1" width="11.7109375" customWidth="1"/>
    <col min="3" max="3" width="15.42578125" customWidth="1"/>
    <col min="4" max="4" width="13.5703125" customWidth="1"/>
    <col min="6" max="6" width="12.5703125" customWidth="1"/>
    <col min="7" max="8" width="9.140625" style="41" customWidth="1"/>
    <col min="9" max="9" width="9" customWidth="1"/>
    <col min="10" max="11" width="9.140625" style="41" customWidth="1"/>
    <col min="13" max="13" width="14.5703125" customWidth="1"/>
    <col min="14" max="14" width="11.140625" customWidth="1"/>
    <col min="15" max="15" width="11.28515625" customWidth="1"/>
    <col min="16" max="17" width="9.140625" style="41" customWidth="1"/>
    <col min="19" max="20" width="9.140625" style="41" customWidth="1"/>
    <col min="22" max="23" width="9.140625" style="41" customWidth="1"/>
    <col min="26" max="27" width="9.140625" style="41" customWidth="1"/>
    <col min="28" max="28" width="17.140625" customWidth="1"/>
    <col min="45" max="45" width="15" customWidth="1"/>
    <col min="46" max="46" width="11.140625" customWidth="1"/>
    <col min="47" max="47" width="11.42578125" customWidth="1"/>
    <col min="48" max="48" width="10.85546875" customWidth="1"/>
    <col min="49" max="49" width="11" customWidth="1"/>
    <col min="50" max="50" width="11.85546875" customWidth="1"/>
    <col min="51" max="52" width="11.85546875" style="41" customWidth="1"/>
    <col min="55" max="55" width="10.85546875" customWidth="1"/>
    <col min="66" max="66" width="9.140625" style="75"/>
    <col min="68" max="68" width="10.42578125" customWidth="1"/>
    <col min="69" max="69" width="10.28515625" customWidth="1"/>
    <col min="70" max="70" width="10.140625" customWidth="1"/>
    <col min="71" max="71" width="10.7109375" customWidth="1"/>
    <col min="72" max="72" width="11.5703125" customWidth="1"/>
    <col min="74" max="74" width="9.140625" style="80"/>
  </cols>
  <sheetData>
    <row r="1" spans="1:115" ht="15.75" x14ac:dyDescent="0.25">
      <c r="A1" s="46" t="s">
        <v>133</v>
      </c>
      <c r="B1" s="47"/>
      <c r="C1" s="47"/>
      <c r="D1" s="47"/>
      <c r="E1" s="48"/>
      <c r="F1" s="48"/>
      <c r="G1" s="97" t="s">
        <v>134</v>
      </c>
      <c r="H1" s="98"/>
      <c r="I1" s="99"/>
      <c r="J1" s="44"/>
      <c r="K1" s="44"/>
      <c r="L1" s="44" t="s">
        <v>135</v>
      </c>
      <c r="M1" s="49"/>
      <c r="N1" s="49"/>
      <c r="O1" s="50"/>
      <c r="P1" s="45"/>
      <c r="Q1" s="45"/>
      <c r="R1" s="44" t="s">
        <v>136</v>
      </c>
      <c r="S1" s="44"/>
      <c r="T1" s="44"/>
      <c r="U1" s="45"/>
      <c r="V1" s="45"/>
      <c r="W1" s="45"/>
      <c r="X1" s="50"/>
      <c r="Y1" s="44" t="s">
        <v>137</v>
      </c>
      <c r="Z1" s="44"/>
      <c r="AA1" s="44"/>
      <c r="AB1" s="45"/>
      <c r="AC1" s="45"/>
      <c r="AD1" s="45"/>
      <c r="AE1" s="45"/>
      <c r="AF1" s="43" t="s">
        <v>138</v>
      </c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62"/>
      <c r="AT1" s="45"/>
      <c r="AU1" s="45"/>
      <c r="AV1" s="45"/>
      <c r="AW1" s="45"/>
      <c r="AX1" s="50"/>
      <c r="AY1" s="45"/>
      <c r="AZ1" s="45"/>
      <c r="BA1" s="44" t="s">
        <v>139</v>
      </c>
      <c r="BB1" s="44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77"/>
      <c r="BO1" s="45"/>
      <c r="BP1" s="65"/>
      <c r="BQ1" s="63"/>
      <c r="BR1" s="45"/>
      <c r="BS1" s="45"/>
      <c r="BT1" s="50"/>
    </row>
    <row r="2" spans="1:115" ht="120" x14ac:dyDescent="0.25">
      <c r="A2" s="54" t="s">
        <v>144</v>
      </c>
      <c r="B2" s="54" t="s">
        <v>145</v>
      </c>
      <c r="C2" s="54" t="s">
        <v>140</v>
      </c>
      <c r="D2" s="54" t="s">
        <v>209</v>
      </c>
      <c r="E2" s="54" t="s">
        <v>146</v>
      </c>
      <c r="F2" s="53" t="s">
        <v>77</v>
      </c>
      <c r="G2" s="91" t="s">
        <v>141</v>
      </c>
      <c r="H2" s="92"/>
      <c r="I2" s="93"/>
      <c r="J2" s="94" t="s">
        <v>147</v>
      </c>
      <c r="K2" s="95"/>
      <c r="L2" s="96"/>
      <c r="M2" s="54" t="s">
        <v>148</v>
      </c>
      <c r="N2" s="54" t="s">
        <v>142</v>
      </c>
      <c r="O2" s="53" t="s">
        <v>150</v>
      </c>
      <c r="P2" s="91" t="s">
        <v>152</v>
      </c>
      <c r="Q2" s="92"/>
      <c r="R2" s="93"/>
      <c r="S2" s="91" t="s">
        <v>153</v>
      </c>
      <c r="T2" s="92"/>
      <c r="U2" s="93"/>
      <c r="V2" s="91" t="s">
        <v>154</v>
      </c>
      <c r="W2" s="92"/>
      <c r="X2" s="93"/>
      <c r="Y2" s="91" t="s">
        <v>155</v>
      </c>
      <c r="Z2" s="92"/>
      <c r="AA2" s="93"/>
      <c r="AB2" s="55" t="s">
        <v>156</v>
      </c>
      <c r="AC2" s="56" t="s">
        <v>158</v>
      </c>
      <c r="AD2" s="54" t="s">
        <v>159</v>
      </c>
      <c r="AE2" s="54" t="s">
        <v>161</v>
      </c>
      <c r="AF2" s="51" t="s">
        <v>162</v>
      </c>
      <c r="AG2" s="54" t="s">
        <v>164</v>
      </c>
      <c r="AH2" s="54" t="s">
        <v>163</v>
      </c>
      <c r="AI2" s="54" t="s">
        <v>165</v>
      </c>
      <c r="AJ2" s="54" t="s">
        <v>167</v>
      </c>
      <c r="AK2" s="54" t="s">
        <v>170</v>
      </c>
      <c r="AL2" s="52" t="s">
        <v>168</v>
      </c>
      <c r="AM2" s="52" t="s">
        <v>169</v>
      </c>
      <c r="AN2" s="52" t="s">
        <v>171</v>
      </c>
      <c r="AO2" s="52" t="s">
        <v>172</v>
      </c>
      <c r="AP2" s="54" t="s">
        <v>173</v>
      </c>
      <c r="AQ2" s="54" t="s">
        <v>174</v>
      </c>
      <c r="AR2" s="54" t="s">
        <v>175</v>
      </c>
      <c r="AS2" s="40" t="s">
        <v>177</v>
      </c>
      <c r="AT2" s="57" t="s">
        <v>178</v>
      </c>
      <c r="AU2" s="57" t="s">
        <v>180</v>
      </c>
      <c r="AV2" s="57" t="s">
        <v>182</v>
      </c>
      <c r="AW2" s="58" t="s">
        <v>184</v>
      </c>
      <c r="AX2" s="59" t="s">
        <v>185</v>
      </c>
      <c r="AY2" s="91" t="s">
        <v>187</v>
      </c>
      <c r="AZ2" s="92"/>
      <c r="BA2" s="93"/>
      <c r="BB2" s="54" t="s">
        <v>188</v>
      </c>
      <c r="BC2" s="54" t="s">
        <v>190</v>
      </c>
      <c r="BD2" s="54" t="s">
        <v>191</v>
      </c>
      <c r="BE2" s="54" t="s">
        <v>192</v>
      </c>
      <c r="BF2" s="54" t="s">
        <v>193</v>
      </c>
      <c r="BG2" s="54" t="s">
        <v>194</v>
      </c>
      <c r="BH2" s="54" t="s">
        <v>196</v>
      </c>
      <c r="BI2" s="54" t="s">
        <v>197</v>
      </c>
      <c r="BJ2" s="54" t="s">
        <v>200</v>
      </c>
      <c r="BK2" s="54" t="s">
        <v>198</v>
      </c>
      <c r="BL2" s="54" t="s">
        <v>199</v>
      </c>
      <c r="BM2" s="54" t="s">
        <v>201</v>
      </c>
      <c r="BN2" s="78" t="s">
        <v>202</v>
      </c>
      <c r="BO2" s="54" t="s">
        <v>203</v>
      </c>
      <c r="BP2" s="66" t="s">
        <v>204</v>
      </c>
      <c r="BQ2" s="64" t="s">
        <v>204</v>
      </c>
      <c r="BR2" s="60" t="s">
        <v>205</v>
      </c>
      <c r="BS2" s="61" t="s">
        <v>206</v>
      </c>
      <c r="BT2" s="61" t="s">
        <v>208</v>
      </c>
    </row>
    <row r="3" spans="1:115" ht="21" customHeight="1" x14ac:dyDescent="0.25">
      <c r="A3" s="38" t="s">
        <v>166</v>
      </c>
      <c r="B3" s="37" t="s">
        <v>166</v>
      </c>
      <c r="C3" s="37"/>
      <c r="D3" s="37"/>
      <c r="E3" s="37"/>
      <c r="F3" s="36"/>
      <c r="G3" s="35" t="s">
        <v>1</v>
      </c>
      <c r="H3" s="34" t="s">
        <v>2</v>
      </c>
      <c r="I3" s="33" t="s">
        <v>8</v>
      </c>
      <c r="J3" s="38" t="s">
        <v>1</v>
      </c>
      <c r="K3" s="37" t="s">
        <v>2</v>
      </c>
      <c r="L3" s="33" t="s">
        <v>8</v>
      </c>
      <c r="M3" s="37" t="s">
        <v>149</v>
      </c>
      <c r="N3" s="37" t="s">
        <v>143</v>
      </c>
      <c r="O3" s="33" t="s">
        <v>151</v>
      </c>
      <c r="P3" s="35" t="s">
        <v>1</v>
      </c>
      <c r="Q3" s="34" t="s">
        <v>2</v>
      </c>
      <c r="R3" s="33" t="s">
        <v>8</v>
      </c>
      <c r="S3" s="35" t="s">
        <v>1</v>
      </c>
      <c r="T3" s="34" t="s">
        <v>2</v>
      </c>
      <c r="U3" s="33" t="s">
        <v>8</v>
      </c>
      <c r="V3" s="35" t="s">
        <v>1</v>
      </c>
      <c r="W3" s="34" t="s">
        <v>2</v>
      </c>
      <c r="X3" s="33" t="s">
        <v>8</v>
      </c>
      <c r="Y3" s="35" t="s">
        <v>1</v>
      </c>
      <c r="Z3" s="34" t="s">
        <v>2</v>
      </c>
      <c r="AA3" s="33" t="s">
        <v>8</v>
      </c>
      <c r="AB3" s="32" t="s">
        <v>157</v>
      </c>
      <c r="AC3" s="32" t="s">
        <v>166</v>
      </c>
      <c r="AD3" s="31" t="s">
        <v>160</v>
      </c>
      <c r="AE3" s="31" t="s">
        <v>160</v>
      </c>
      <c r="AF3" s="37" t="s">
        <v>160</v>
      </c>
      <c r="AG3" s="37" t="s">
        <v>160</v>
      </c>
      <c r="AH3" s="37" t="s">
        <v>160</v>
      </c>
      <c r="AI3" s="37" t="s">
        <v>166</v>
      </c>
      <c r="AJ3" s="37" t="s">
        <v>166</v>
      </c>
      <c r="AK3" s="37" t="s">
        <v>166</v>
      </c>
      <c r="AL3" s="30" t="s">
        <v>160</v>
      </c>
      <c r="AM3" s="30" t="s">
        <v>160</v>
      </c>
      <c r="AN3" s="30" t="s">
        <v>166</v>
      </c>
      <c r="AO3" s="30" t="s">
        <v>166</v>
      </c>
      <c r="AP3" s="37" t="s">
        <v>151</v>
      </c>
      <c r="AQ3" s="37" t="s">
        <v>151</v>
      </c>
      <c r="AR3" s="37" t="s">
        <v>151</v>
      </c>
      <c r="AS3" s="29" t="s">
        <v>176</v>
      </c>
      <c r="AT3" s="28" t="s">
        <v>179</v>
      </c>
      <c r="AU3" s="28" t="s">
        <v>181</v>
      </c>
      <c r="AV3" s="28" t="s">
        <v>151</v>
      </c>
      <c r="AW3" s="27" t="s">
        <v>183</v>
      </c>
      <c r="AX3" s="26" t="s">
        <v>186</v>
      </c>
      <c r="AY3" s="35" t="s">
        <v>1</v>
      </c>
      <c r="AZ3" s="34" t="s">
        <v>2</v>
      </c>
      <c r="BA3" s="33" t="s">
        <v>8</v>
      </c>
      <c r="BB3" s="37" t="s">
        <v>189</v>
      </c>
      <c r="BC3" s="37" t="s">
        <v>149</v>
      </c>
      <c r="BD3" s="37" t="s">
        <v>166</v>
      </c>
      <c r="BE3" s="37" t="s">
        <v>166</v>
      </c>
      <c r="BF3" s="37" t="s">
        <v>166</v>
      </c>
      <c r="BG3" s="37" t="s">
        <v>195</v>
      </c>
      <c r="BH3" s="37" t="s">
        <v>195</v>
      </c>
      <c r="BI3" s="37" t="s">
        <v>160</v>
      </c>
      <c r="BJ3" s="37" t="s">
        <v>160</v>
      </c>
      <c r="BK3" s="37" t="s">
        <v>160</v>
      </c>
      <c r="BL3" s="37" t="s">
        <v>160</v>
      </c>
      <c r="BM3" s="37" t="s">
        <v>160</v>
      </c>
      <c r="BN3" s="79" t="s">
        <v>160</v>
      </c>
      <c r="BO3" s="37" t="s">
        <v>160</v>
      </c>
      <c r="BP3" s="25" t="s">
        <v>207</v>
      </c>
      <c r="BQ3" s="24" t="s">
        <v>183</v>
      </c>
      <c r="BR3" s="23" t="s">
        <v>186</v>
      </c>
      <c r="BS3" s="23" t="s">
        <v>186</v>
      </c>
      <c r="BT3" s="23" t="s">
        <v>186</v>
      </c>
    </row>
    <row r="4" spans="1:115" s="39" customFormat="1" x14ac:dyDescent="0.25">
      <c r="A4" s="39">
        <v>1</v>
      </c>
      <c r="C4" s="39" t="s">
        <v>227</v>
      </c>
      <c r="D4" s="39" t="s">
        <v>216</v>
      </c>
      <c r="E4" s="39">
        <v>1</v>
      </c>
      <c r="F4" s="39" t="s">
        <v>216</v>
      </c>
      <c r="G4" s="22">
        <v>15</v>
      </c>
      <c r="H4" s="22">
        <v>2</v>
      </c>
      <c r="I4" s="22">
        <v>2011</v>
      </c>
      <c r="J4" s="22">
        <v>2</v>
      </c>
      <c r="K4" s="22">
        <v>3</v>
      </c>
      <c r="L4" s="22">
        <v>2011</v>
      </c>
      <c r="M4" s="39">
        <v>13.5</v>
      </c>
      <c r="O4" s="39">
        <v>100</v>
      </c>
      <c r="P4" s="22"/>
      <c r="Q4" s="22"/>
      <c r="R4" s="22">
        <v>2010</v>
      </c>
      <c r="S4" s="22"/>
      <c r="T4" s="22"/>
      <c r="U4" s="22">
        <v>2010</v>
      </c>
      <c r="V4" s="22"/>
      <c r="W4" s="22"/>
      <c r="X4" s="22">
        <v>2010</v>
      </c>
      <c r="Y4" s="22"/>
      <c r="Z4" s="22"/>
      <c r="AA4" s="22">
        <v>2010</v>
      </c>
      <c r="AB4" s="39">
        <v>0.5</v>
      </c>
      <c r="AC4" s="39">
        <v>12</v>
      </c>
      <c r="AD4" s="39">
        <v>134.19999999999999</v>
      </c>
      <c r="AE4" s="39">
        <v>22</v>
      </c>
      <c r="AY4" s="22">
        <v>2</v>
      </c>
      <c r="AZ4" s="22">
        <v>6</v>
      </c>
      <c r="BA4" s="22">
        <v>2011</v>
      </c>
      <c r="BC4" s="39">
        <f>1.5*4.5</f>
        <v>6.75</v>
      </c>
      <c r="BD4" s="39">
        <v>120</v>
      </c>
      <c r="BE4" s="39">
        <v>15</v>
      </c>
      <c r="BG4" s="39">
        <f>43.7/1000</f>
        <v>4.3700000000000003E-2</v>
      </c>
      <c r="BH4" s="39">
        <v>7.1599999999999997E-2</v>
      </c>
      <c r="BI4" s="39">
        <v>43.7</v>
      </c>
      <c r="BJ4" s="39">
        <v>16.8</v>
      </c>
      <c r="BK4" s="39">
        <v>6.6</v>
      </c>
      <c r="BM4" s="39">
        <v>71.599999999999994</v>
      </c>
      <c r="BN4" s="76">
        <v>64.5</v>
      </c>
      <c r="BO4" s="39">
        <v>16.8</v>
      </c>
      <c r="BP4" s="39">
        <f>(BJ4/BI4)*BG4</f>
        <v>1.6799999999999999E-2</v>
      </c>
      <c r="BQ4" s="39">
        <f>BP4*10000/BC4</f>
        <v>24.888888888888889</v>
      </c>
      <c r="BR4" s="39">
        <f>(BN4/BM4)*BH4*10000/BC4</f>
        <v>95.555555555555557</v>
      </c>
      <c r="BS4" s="39">
        <f>(BK4/BI4)*BG4*10000/BC4</f>
        <v>9.7777777777777786</v>
      </c>
      <c r="BT4" s="39">
        <f>BR4+BS4</f>
        <v>105.33333333333334</v>
      </c>
      <c r="BU4" s="41"/>
      <c r="BV4" s="13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</row>
    <row r="5" spans="1:115" x14ac:dyDescent="0.25">
      <c r="A5" s="39">
        <v>1</v>
      </c>
      <c r="B5" s="39"/>
      <c r="C5" s="39" t="s">
        <v>227</v>
      </c>
      <c r="D5" s="39" t="s">
        <v>217</v>
      </c>
      <c r="E5" s="39">
        <v>2</v>
      </c>
      <c r="F5" s="39" t="s">
        <v>217</v>
      </c>
      <c r="G5" s="22">
        <v>15</v>
      </c>
      <c r="H5" s="22">
        <v>2</v>
      </c>
      <c r="I5" s="22">
        <v>2011</v>
      </c>
      <c r="J5" s="22">
        <v>2</v>
      </c>
      <c r="K5" s="22">
        <v>3</v>
      </c>
      <c r="L5" s="22">
        <v>2011</v>
      </c>
      <c r="M5" s="39">
        <v>13.5</v>
      </c>
      <c r="N5" s="39"/>
      <c r="O5" s="39">
        <v>100</v>
      </c>
      <c r="P5" s="22"/>
      <c r="Q5" s="22"/>
      <c r="R5" s="22">
        <v>2010</v>
      </c>
      <c r="S5" s="22"/>
      <c r="T5" s="22"/>
      <c r="U5" s="22">
        <v>2010</v>
      </c>
      <c r="V5" s="22"/>
      <c r="W5" s="22"/>
      <c r="X5" s="22">
        <v>2010</v>
      </c>
      <c r="Y5" s="22"/>
      <c r="Z5" s="22"/>
      <c r="AA5" s="22">
        <v>2010</v>
      </c>
      <c r="AB5" s="39">
        <v>0.5</v>
      </c>
      <c r="AC5" s="39">
        <v>10</v>
      </c>
      <c r="AD5" s="39">
        <v>207.6</v>
      </c>
      <c r="AE5" s="39">
        <v>46</v>
      </c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22">
        <v>2</v>
      </c>
      <c r="AZ5" s="22">
        <v>6</v>
      </c>
      <c r="BA5" s="22">
        <v>2011</v>
      </c>
      <c r="BB5" s="39"/>
      <c r="BC5" s="39">
        <f t="shared" ref="BC5:BC39" si="0">1.5*4.5</f>
        <v>6.75</v>
      </c>
      <c r="BD5" s="39">
        <v>96</v>
      </c>
      <c r="BE5" s="39">
        <v>9</v>
      </c>
      <c r="BF5" s="39"/>
      <c r="BG5" s="39">
        <f>21.5/1000</f>
        <v>2.1499999999999998E-2</v>
      </c>
      <c r="BH5" s="39">
        <v>5.2200000000000003E-2</v>
      </c>
      <c r="BI5" s="39">
        <v>21.5</v>
      </c>
      <c r="BJ5" s="39">
        <v>3.8</v>
      </c>
      <c r="BK5" s="39">
        <v>0.8</v>
      </c>
      <c r="BL5" s="39"/>
      <c r="BM5" s="39">
        <v>52.2</v>
      </c>
      <c r="BN5" s="75">
        <v>46.3</v>
      </c>
      <c r="BO5" s="39">
        <v>3.8</v>
      </c>
      <c r="BP5" s="39">
        <f t="shared" ref="BP5:BP39" si="1">(BJ5/BI5)*BG5</f>
        <v>3.7999999999999996E-3</v>
      </c>
      <c r="BQ5" s="39">
        <f t="shared" ref="BQ5:BQ39" si="2">BP5*10000/BC5</f>
        <v>5.6296296296296289</v>
      </c>
      <c r="BR5" s="39">
        <f t="shared" ref="BR5:BR39" si="3">(BN5/BM5)*BH5*10000/BC5</f>
        <v>68.592592592592595</v>
      </c>
      <c r="BS5" s="39">
        <f t="shared" ref="BS5:BS39" si="4">(BK5/BI5)*BG5*10000/BC5</f>
        <v>1.1851851851851851</v>
      </c>
      <c r="BT5" s="39">
        <f t="shared" ref="BT5:BT39" si="5">BR5+BS5</f>
        <v>69.777777777777786</v>
      </c>
      <c r="BU5" s="41"/>
    </row>
    <row r="6" spans="1:115" x14ac:dyDescent="0.25">
      <c r="A6" s="39">
        <v>1</v>
      </c>
      <c r="B6" s="39"/>
      <c r="C6" s="39" t="s">
        <v>227</v>
      </c>
      <c r="D6" s="39" t="s">
        <v>218</v>
      </c>
      <c r="E6" s="39">
        <v>3</v>
      </c>
      <c r="F6" s="39" t="s">
        <v>218</v>
      </c>
      <c r="G6" s="22">
        <v>15</v>
      </c>
      <c r="H6" s="22">
        <v>2</v>
      </c>
      <c r="I6" s="22">
        <v>2011</v>
      </c>
      <c r="J6" s="22">
        <v>2</v>
      </c>
      <c r="K6" s="22">
        <v>3</v>
      </c>
      <c r="L6" s="22">
        <v>2011</v>
      </c>
      <c r="M6" s="39">
        <v>13.5</v>
      </c>
      <c r="N6" s="39"/>
      <c r="O6" s="39">
        <v>100</v>
      </c>
      <c r="P6" s="22"/>
      <c r="Q6" s="22"/>
      <c r="R6" s="22">
        <v>2010</v>
      </c>
      <c r="S6" s="22"/>
      <c r="T6" s="22"/>
      <c r="U6" s="22">
        <v>2010</v>
      </c>
      <c r="V6" s="22"/>
      <c r="W6" s="22"/>
      <c r="X6" s="22">
        <v>2010</v>
      </c>
      <c r="Y6" s="22"/>
      <c r="Z6" s="22"/>
      <c r="AA6" s="22">
        <v>2010</v>
      </c>
      <c r="AB6" s="39">
        <v>0.5</v>
      </c>
      <c r="AC6" s="39">
        <v>9</v>
      </c>
      <c r="AD6" s="39">
        <v>203.2</v>
      </c>
      <c r="AE6" s="39">
        <v>40</v>
      </c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22">
        <v>2</v>
      </c>
      <c r="AZ6" s="22">
        <v>6</v>
      </c>
      <c r="BA6" s="22">
        <v>2011</v>
      </c>
      <c r="BB6" s="39"/>
      <c r="BC6" s="39">
        <f t="shared" si="0"/>
        <v>6.75</v>
      </c>
      <c r="BD6" s="39">
        <v>132</v>
      </c>
      <c r="BE6" s="39">
        <v>12</v>
      </c>
      <c r="BF6" s="39"/>
      <c r="BG6" s="39">
        <f>48.2/1000</f>
        <v>4.82E-2</v>
      </c>
      <c r="BH6" s="39">
        <v>0.17909999999999998</v>
      </c>
      <c r="BI6" s="39">
        <v>48.2</v>
      </c>
      <c r="BJ6" s="39">
        <v>10.9</v>
      </c>
      <c r="BK6" s="39">
        <v>18.399999999999999</v>
      </c>
      <c r="BL6" s="39"/>
      <c r="BM6" s="39">
        <v>179.1</v>
      </c>
      <c r="BN6" s="75">
        <v>177.4</v>
      </c>
      <c r="BO6" s="39">
        <v>10.9</v>
      </c>
      <c r="BP6" s="39">
        <f t="shared" si="1"/>
        <v>1.09E-2</v>
      </c>
      <c r="BQ6" s="39">
        <f t="shared" si="2"/>
        <v>16.148148148148149</v>
      </c>
      <c r="BR6" s="39">
        <f t="shared" si="3"/>
        <v>262.81481481481484</v>
      </c>
      <c r="BS6" s="39">
        <f t="shared" si="4"/>
        <v>27.259259259259256</v>
      </c>
      <c r="BT6" s="39">
        <f t="shared" si="5"/>
        <v>290.07407407407408</v>
      </c>
      <c r="BU6" s="41"/>
    </row>
    <row r="7" spans="1:115" x14ac:dyDescent="0.25">
      <c r="A7" s="39">
        <v>1</v>
      </c>
      <c r="B7" s="39"/>
      <c r="C7" s="39" t="s">
        <v>227</v>
      </c>
      <c r="D7" s="39" t="s">
        <v>219</v>
      </c>
      <c r="E7" s="39">
        <v>4</v>
      </c>
      <c r="F7" s="39" t="s">
        <v>219</v>
      </c>
      <c r="G7" s="22">
        <v>15</v>
      </c>
      <c r="H7" s="22">
        <v>2</v>
      </c>
      <c r="I7" s="22">
        <v>2011</v>
      </c>
      <c r="J7" s="22">
        <v>2</v>
      </c>
      <c r="K7" s="22">
        <v>3</v>
      </c>
      <c r="L7" s="22">
        <v>2011</v>
      </c>
      <c r="M7" s="39">
        <v>13.5</v>
      </c>
      <c r="N7" s="39"/>
      <c r="O7" s="39">
        <v>100</v>
      </c>
      <c r="P7" s="22"/>
      <c r="Q7" s="22"/>
      <c r="R7" s="22">
        <v>2010</v>
      </c>
      <c r="S7" s="22"/>
      <c r="T7" s="22"/>
      <c r="U7" s="22">
        <v>2010</v>
      </c>
      <c r="V7" s="22"/>
      <c r="W7" s="22"/>
      <c r="X7" s="22">
        <v>2010</v>
      </c>
      <c r="Y7" s="22"/>
      <c r="Z7" s="22"/>
      <c r="AA7" s="22">
        <v>2010</v>
      </c>
      <c r="AB7" s="39">
        <v>0.5</v>
      </c>
      <c r="AC7" s="39">
        <v>8</v>
      </c>
      <c r="AD7" s="39">
        <v>72.599999999999994</v>
      </c>
      <c r="AE7" s="39">
        <v>8</v>
      </c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22">
        <v>2</v>
      </c>
      <c r="AZ7" s="22">
        <v>6</v>
      </c>
      <c r="BA7" s="22">
        <v>2011</v>
      </c>
      <c r="BB7" s="39"/>
      <c r="BC7" s="39">
        <f t="shared" si="0"/>
        <v>6.75</v>
      </c>
      <c r="BD7" s="39">
        <v>68</v>
      </c>
      <c r="BE7" s="39">
        <v>14</v>
      </c>
      <c r="BF7" s="39"/>
      <c r="BG7" s="39">
        <f>45.5/1000</f>
        <v>4.5499999999999999E-2</v>
      </c>
      <c r="BH7" s="39">
        <v>4.48E-2</v>
      </c>
      <c r="BI7" s="39">
        <v>45.5</v>
      </c>
      <c r="BJ7" s="39">
        <v>18.3</v>
      </c>
      <c r="BK7" s="39">
        <v>11.6</v>
      </c>
      <c r="BL7" s="39"/>
      <c r="BM7" s="39">
        <v>44.8</v>
      </c>
      <c r="BN7" s="75">
        <v>39.9</v>
      </c>
      <c r="BO7" s="39">
        <v>18.3</v>
      </c>
      <c r="BP7" s="39">
        <f t="shared" si="1"/>
        <v>1.83E-2</v>
      </c>
      <c r="BQ7" s="39">
        <f t="shared" si="2"/>
        <v>27.111111111111111</v>
      </c>
      <c r="BR7" s="39">
        <f t="shared" si="3"/>
        <v>59.111111111111114</v>
      </c>
      <c r="BS7" s="39">
        <f t="shared" si="4"/>
        <v>17.185185185185183</v>
      </c>
      <c r="BT7" s="39">
        <f t="shared" si="5"/>
        <v>76.296296296296305</v>
      </c>
      <c r="BU7" s="41"/>
    </row>
    <row r="8" spans="1:115" x14ac:dyDescent="0.25">
      <c r="A8" s="39">
        <v>1</v>
      </c>
      <c r="B8" s="39"/>
      <c r="C8" s="39" t="s">
        <v>227</v>
      </c>
      <c r="D8" s="39" t="s">
        <v>220</v>
      </c>
      <c r="E8" s="39">
        <v>5</v>
      </c>
      <c r="F8" s="39" t="s">
        <v>220</v>
      </c>
      <c r="G8" s="22">
        <v>15</v>
      </c>
      <c r="H8" s="22">
        <v>2</v>
      </c>
      <c r="I8" s="22">
        <v>2011</v>
      </c>
      <c r="J8" s="22">
        <v>2</v>
      </c>
      <c r="K8" s="22">
        <v>3</v>
      </c>
      <c r="L8" s="22">
        <v>2011</v>
      </c>
      <c r="M8" s="39">
        <v>13.5</v>
      </c>
      <c r="N8" s="39"/>
      <c r="O8" s="39">
        <v>100</v>
      </c>
      <c r="P8" s="22"/>
      <c r="Q8" s="22"/>
      <c r="R8" s="22">
        <v>2010</v>
      </c>
      <c r="S8" s="22"/>
      <c r="T8" s="22"/>
      <c r="U8" s="22">
        <v>2010</v>
      </c>
      <c r="V8" s="22"/>
      <c r="W8" s="22"/>
      <c r="X8" s="22">
        <v>2010</v>
      </c>
      <c r="Y8" s="22"/>
      <c r="Z8" s="22"/>
      <c r="AA8" s="22">
        <v>2010</v>
      </c>
      <c r="AB8" s="39">
        <v>0.5</v>
      </c>
      <c r="AC8" s="39">
        <v>9</v>
      </c>
      <c r="AD8" s="39">
        <v>86.2</v>
      </c>
      <c r="AE8" s="39">
        <v>12</v>
      </c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22">
        <v>2</v>
      </c>
      <c r="AZ8" s="22">
        <v>6</v>
      </c>
      <c r="BA8" s="22">
        <v>2011</v>
      </c>
      <c r="BB8" s="39"/>
      <c r="BC8" s="39">
        <f t="shared" si="0"/>
        <v>6.75</v>
      </c>
      <c r="BD8" s="39">
        <v>94</v>
      </c>
      <c r="BE8" s="39">
        <v>23</v>
      </c>
      <c r="BF8" s="39"/>
      <c r="BG8" s="39">
        <f>114.2/1000</f>
        <v>0.1142</v>
      </c>
      <c r="BH8" s="39">
        <v>5.8900000000000001E-2</v>
      </c>
      <c r="BI8" s="39">
        <v>114.2</v>
      </c>
      <c r="BJ8" s="39">
        <v>64.5</v>
      </c>
      <c r="BK8" s="39">
        <v>36.4</v>
      </c>
      <c r="BL8" s="39"/>
      <c r="BM8" s="39">
        <v>58.9</v>
      </c>
      <c r="BN8" s="75">
        <v>53.1</v>
      </c>
      <c r="BO8" s="39">
        <v>25</v>
      </c>
      <c r="BP8" s="39">
        <f t="shared" si="1"/>
        <v>6.4500000000000002E-2</v>
      </c>
      <c r="BQ8" s="39">
        <f t="shared" si="2"/>
        <v>95.555555555555557</v>
      </c>
      <c r="BR8" s="39">
        <f t="shared" si="3"/>
        <v>78.666666666666686</v>
      </c>
      <c r="BS8" s="39">
        <f t="shared" si="4"/>
        <v>53.925925925925917</v>
      </c>
      <c r="BT8" s="39">
        <f t="shared" si="5"/>
        <v>132.59259259259261</v>
      </c>
      <c r="BU8" s="41"/>
    </row>
    <row r="9" spans="1:115" x14ac:dyDescent="0.25">
      <c r="A9" s="39">
        <v>1</v>
      </c>
      <c r="B9" s="39"/>
      <c r="C9" s="39" t="s">
        <v>227</v>
      </c>
      <c r="D9" s="39" t="s">
        <v>221</v>
      </c>
      <c r="E9" s="39">
        <v>6</v>
      </c>
      <c r="F9" s="39" t="s">
        <v>221</v>
      </c>
      <c r="G9" s="22">
        <v>15</v>
      </c>
      <c r="H9" s="22">
        <v>2</v>
      </c>
      <c r="I9" s="22">
        <v>2011</v>
      </c>
      <c r="J9" s="22">
        <v>2</v>
      </c>
      <c r="K9" s="22">
        <v>3</v>
      </c>
      <c r="L9" s="22">
        <v>2011</v>
      </c>
      <c r="M9" s="39">
        <v>13.5</v>
      </c>
      <c r="N9" s="39"/>
      <c r="O9" s="39">
        <v>100</v>
      </c>
      <c r="P9" s="22"/>
      <c r="Q9" s="22"/>
      <c r="R9" s="22">
        <v>2010</v>
      </c>
      <c r="S9" s="22"/>
      <c r="T9" s="22"/>
      <c r="U9" s="22">
        <v>2010</v>
      </c>
      <c r="V9" s="22"/>
      <c r="W9" s="22"/>
      <c r="X9" s="22">
        <v>2010</v>
      </c>
      <c r="Y9" s="22"/>
      <c r="Z9" s="22"/>
      <c r="AA9" s="22">
        <v>2010</v>
      </c>
      <c r="AB9" s="39">
        <v>0.5</v>
      </c>
      <c r="AC9" s="39">
        <v>11</v>
      </c>
      <c r="AD9" s="39">
        <v>25.3</v>
      </c>
      <c r="AE9" s="39">
        <v>42</v>
      </c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22">
        <v>2</v>
      </c>
      <c r="AZ9" s="22">
        <v>6</v>
      </c>
      <c r="BA9" s="22">
        <v>2011</v>
      </c>
      <c r="BB9" s="39"/>
      <c r="BC9" s="39">
        <f t="shared" si="0"/>
        <v>6.75</v>
      </c>
      <c r="BD9" s="39">
        <v>108</v>
      </c>
      <c r="BE9" s="39">
        <v>24</v>
      </c>
      <c r="BF9" s="39"/>
      <c r="BG9" s="39">
        <v>0.21840000000000001</v>
      </c>
      <c r="BH9" s="39">
        <v>0.13200000000000001</v>
      </c>
      <c r="BI9" s="39">
        <v>218.4</v>
      </c>
      <c r="BJ9" s="39">
        <v>138.30000000000001</v>
      </c>
      <c r="BK9" s="39">
        <v>63.5</v>
      </c>
      <c r="BL9" s="39"/>
      <c r="BM9" s="39">
        <v>132</v>
      </c>
      <c r="BN9" s="75">
        <v>129.6</v>
      </c>
      <c r="BO9" s="39">
        <v>27.3</v>
      </c>
      <c r="BP9" s="39">
        <f t="shared" si="1"/>
        <v>0.13830000000000003</v>
      </c>
      <c r="BQ9" s="39">
        <f t="shared" si="2"/>
        <v>204.88888888888891</v>
      </c>
      <c r="BR9" s="39">
        <f t="shared" si="3"/>
        <v>192</v>
      </c>
      <c r="BS9" s="39">
        <f t="shared" si="4"/>
        <v>94.074074074074076</v>
      </c>
      <c r="BT9" s="39">
        <f t="shared" si="5"/>
        <v>286.07407407407408</v>
      </c>
      <c r="BU9" s="41"/>
    </row>
    <row r="10" spans="1:115" x14ac:dyDescent="0.25">
      <c r="A10" s="39">
        <v>1</v>
      </c>
      <c r="B10" s="39"/>
      <c r="C10" s="39" t="s">
        <v>228</v>
      </c>
      <c r="D10" s="39" t="s">
        <v>222</v>
      </c>
      <c r="E10" s="39">
        <v>7</v>
      </c>
      <c r="F10" s="39" t="s">
        <v>222</v>
      </c>
      <c r="G10" s="22">
        <v>15</v>
      </c>
      <c r="H10" s="22">
        <v>2</v>
      </c>
      <c r="I10" s="22">
        <v>2011</v>
      </c>
      <c r="J10" s="22">
        <v>2</v>
      </c>
      <c r="K10" s="22">
        <v>3</v>
      </c>
      <c r="L10" s="22">
        <v>2011</v>
      </c>
      <c r="M10" s="39">
        <v>13.5</v>
      </c>
      <c r="N10" s="39"/>
      <c r="O10" s="39">
        <v>100</v>
      </c>
      <c r="P10" s="22"/>
      <c r="Q10" s="22"/>
      <c r="R10" s="22">
        <v>2010</v>
      </c>
      <c r="S10" s="22"/>
      <c r="T10" s="22"/>
      <c r="U10" s="22">
        <v>2010</v>
      </c>
      <c r="V10" s="22"/>
      <c r="W10" s="22"/>
      <c r="X10" s="22">
        <v>2010</v>
      </c>
      <c r="Y10" s="22"/>
      <c r="Z10" s="22"/>
      <c r="AA10" s="22">
        <v>2010</v>
      </c>
      <c r="AB10" s="39">
        <v>0.5</v>
      </c>
      <c r="AC10" s="39">
        <v>10</v>
      </c>
      <c r="AD10" s="39">
        <v>87.3</v>
      </c>
      <c r="AE10" s="39">
        <v>14</v>
      </c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22">
        <v>2</v>
      </c>
      <c r="AZ10" s="22">
        <v>6</v>
      </c>
      <c r="BA10" s="22">
        <v>2011</v>
      </c>
      <c r="BB10" s="39"/>
      <c r="BC10" s="39">
        <f t="shared" si="0"/>
        <v>6.75</v>
      </c>
      <c r="BD10" s="39">
        <v>83</v>
      </c>
      <c r="BE10" s="39">
        <v>5</v>
      </c>
      <c r="BF10" s="39"/>
      <c r="BG10" s="39">
        <v>0.04</v>
      </c>
      <c r="BH10" s="39">
        <v>6.5299999999999997E-2</v>
      </c>
      <c r="BI10" s="39">
        <v>40</v>
      </c>
      <c r="BJ10" s="39">
        <v>20.3</v>
      </c>
      <c r="BK10" s="39">
        <v>7.7</v>
      </c>
      <c r="BL10" s="39"/>
      <c r="BM10" s="39">
        <v>65.3</v>
      </c>
      <c r="BN10" s="75">
        <v>60.7</v>
      </c>
      <c r="BO10" s="39">
        <v>20.3</v>
      </c>
      <c r="BP10" s="39">
        <f t="shared" si="1"/>
        <v>2.0300000000000002E-2</v>
      </c>
      <c r="BQ10" s="39">
        <f t="shared" si="2"/>
        <v>30.07407407407408</v>
      </c>
      <c r="BR10" s="39">
        <f t="shared" si="3"/>
        <v>89.925925925925924</v>
      </c>
      <c r="BS10" s="39">
        <f t="shared" si="4"/>
        <v>11.407407407407407</v>
      </c>
      <c r="BT10" s="39">
        <f t="shared" si="5"/>
        <v>101.33333333333333</v>
      </c>
      <c r="BU10" s="41"/>
    </row>
    <row r="11" spans="1:115" x14ac:dyDescent="0.25">
      <c r="A11" s="39">
        <v>1</v>
      </c>
      <c r="B11" s="39"/>
      <c r="C11" s="39" t="s">
        <v>228</v>
      </c>
      <c r="D11" s="39" t="s">
        <v>217</v>
      </c>
      <c r="E11" s="39">
        <v>8</v>
      </c>
      <c r="F11" s="39" t="s">
        <v>217</v>
      </c>
      <c r="G11" s="22">
        <v>15</v>
      </c>
      <c r="H11" s="22">
        <v>2</v>
      </c>
      <c r="I11" s="22">
        <v>2011</v>
      </c>
      <c r="J11" s="22">
        <v>2</v>
      </c>
      <c r="K11" s="22">
        <v>3</v>
      </c>
      <c r="L11" s="22">
        <v>2011</v>
      </c>
      <c r="M11" s="39">
        <v>13.5</v>
      </c>
      <c r="N11" s="39"/>
      <c r="O11" s="39">
        <v>100</v>
      </c>
      <c r="P11" s="22"/>
      <c r="Q11" s="22"/>
      <c r="R11" s="22">
        <v>2010</v>
      </c>
      <c r="S11" s="22"/>
      <c r="T11" s="22"/>
      <c r="U11" s="22">
        <v>2010</v>
      </c>
      <c r="V11" s="22"/>
      <c r="W11" s="22"/>
      <c r="X11" s="22">
        <v>2010</v>
      </c>
      <c r="Y11" s="22"/>
      <c r="Z11" s="22"/>
      <c r="AA11" s="22">
        <v>2010</v>
      </c>
      <c r="AB11" s="39">
        <v>0.5</v>
      </c>
      <c r="AC11" s="39">
        <v>10</v>
      </c>
      <c r="AD11" s="39">
        <v>109</v>
      </c>
      <c r="AE11" s="39">
        <v>16</v>
      </c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22">
        <v>2</v>
      </c>
      <c r="AZ11" s="22">
        <v>6</v>
      </c>
      <c r="BA11" s="22">
        <v>2011</v>
      </c>
      <c r="BB11" s="39"/>
      <c r="BC11" s="39">
        <f t="shared" si="0"/>
        <v>6.75</v>
      </c>
      <c r="BD11" s="39">
        <v>96</v>
      </c>
      <c r="BE11" s="39">
        <v>10</v>
      </c>
      <c r="BF11" s="39"/>
      <c r="BG11" s="39">
        <v>4.7799999999999995E-2</v>
      </c>
      <c r="BH11" s="39">
        <v>8.2400000000000001E-2</v>
      </c>
      <c r="BI11" s="39">
        <v>47.8</v>
      </c>
      <c r="BJ11" s="39">
        <v>22.9</v>
      </c>
      <c r="BK11" s="39">
        <v>9.1999999999999993</v>
      </c>
      <c r="BL11" s="39"/>
      <c r="BM11" s="39">
        <v>82.4</v>
      </c>
      <c r="BN11" s="75">
        <v>78.400000000000006</v>
      </c>
      <c r="BO11" s="39">
        <v>22.9</v>
      </c>
      <c r="BP11" s="39">
        <f t="shared" si="1"/>
        <v>2.2899999999999997E-2</v>
      </c>
      <c r="BQ11" s="39">
        <f t="shared" si="2"/>
        <v>33.925925925925924</v>
      </c>
      <c r="BR11" s="39">
        <f t="shared" si="3"/>
        <v>116.14814814814815</v>
      </c>
      <c r="BS11" s="39">
        <f t="shared" si="4"/>
        <v>13.62962962962963</v>
      </c>
      <c r="BT11" s="39">
        <f t="shared" si="5"/>
        <v>129.77777777777777</v>
      </c>
      <c r="BU11" s="41"/>
    </row>
    <row r="12" spans="1:115" x14ac:dyDescent="0.25">
      <c r="A12" s="39">
        <v>1</v>
      </c>
      <c r="B12" s="39"/>
      <c r="C12" s="39" t="s">
        <v>228</v>
      </c>
      <c r="D12" s="39" t="s">
        <v>219</v>
      </c>
      <c r="E12" s="39">
        <v>9</v>
      </c>
      <c r="F12" s="39" t="s">
        <v>219</v>
      </c>
      <c r="G12" s="22">
        <v>15</v>
      </c>
      <c r="H12" s="22">
        <v>2</v>
      </c>
      <c r="I12" s="22">
        <v>2011</v>
      </c>
      <c r="J12" s="22">
        <v>2</v>
      </c>
      <c r="K12" s="22">
        <v>3</v>
      </c>
      <c r="L12" s="22">
        <v>2011</v>
      </c>
      <c r="M12" s="39">
        <v>13.5</v>
      </c>
      <c r="N12" s="39"/>
      <c r="O12" s="39">
        <v>100</v>
      </c>
      <c r="P12" s="22"/>
      <c r="Q12" s="22"/>
      <c r="R12" s="22">
        <v>2010</v>
      </c>
      <c r="S12" s="22"/>
      <c r="T12" s="22"/>
      <c r="U12" s="22">
        <v>2010</v>
      </c>
      <c r="V12" s="22"/>
      <c r="W12" s="22"/>
      <c r="X12" s="22">
        <v>2010</v>
      </c>
      <c r="Y12" s="22"/>
      <c r="Z12" s="22"/>
      <c r="AA12" s="22">
        <v>2010</v>
      </c>
      <c r="AB12" s="39">
        <v>0.5</v>
      </c>
      <c r="AC12" s="39">
        <v>10</v>
      </c>
      <c r="AD12" s="39">
        <v>119</v>
      </c>
      <c r="AE12" s="39">
        <v>18</v>
      </c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22">
        <v>2</v>
      </c>
      <c r="AZ12" s="22">
        <v>6</v>
      </c>
      <c r="BA12" s="22">
        <v>2011</v>
      </c>
      <c r="BB12" s="39"/>
      <c r="BC12" s="39">
        <f t="shared" si="0"/>
        <v>6.75</v>
      </c>
      <c r="BD12" s="39">
        <v>82</v>
      </c>
      <c r="BE12" s="39">
        <v>12</v>
      </c>
      <c r="BF12" s="39"/>
      <c r="BG12" s="39">
        <v>5.4700000000000006E-2</v>
      </c>
      <c r="BH12" s="39">
        <v>0.11609999999999999</v>
      </c>
      <c r="BI12" s="39">
        <v>54.7</v>
      </c>
      <c r="BJ12" s="39">
        <v>22.4</v>
      </c>
      <c r="BK12" s="39">
        <v>18.5</v>
      </c>
      <c r="BL12" s="39"/>
      <c r="BM12" s="39">
        <v>116.1</v>
      </c>
      <c r="BN12" s="75">
        <v>109.4</v>
      </c>
      <c r="BO12" s="39">
        <v>22.4</v>
      </c>
      <c r="BP12" s="39">
        <f t="shared" si="1"/>
        <v>2.24E-2</v>
      </c>
      <c r="BQ12" s="39">
        <f t="shared" si="2"/>
        <v>33.185185185185183</v>
      </c>
      <c r="BR12" s="39">
        <f t="shared" si="3"/>
        <v>162.07407407407408</v>
      </c>
      <c r="BS12" s="39">
        <f t="shared" si="4"/>
        <v>27.407407407407412</v>
      </c>
      <c r="BT12" s="39">
        <f t="shared" si="5"/>
        <v>189.4814814814815</v>
      </c>
      <c r="BU12" s="41"/>
    </row>
    <row r="13" spans="1:115" x14ac:dyDescent="0.25">
      <c r="A13" s="39">
        <v>1</v>
      </c>
      <c r="B13" s="39"/>
      <c r="C13" s="39" t="s">
        <v>228</v>
      </c>
      <c r="D13" s="39" t="s">
        <v>220</v>
      </c>
      <c r="E13" s="39">
        <v>10</v>
      </c>
      <c r="F13" s="39" t="s">
        <v>220</v>
      </c>
      <c r="G13" s="22">
        <v>15</v>
      </c>
      <c r="H13" s="22">
        <v>2</v>
      </c>
      <c r="I13" s="22">
        <v>2011</v>
      </c>
      <c r="J13" s="22">
        <v>2</v>
      </c>
      <c r="K13" s="22">
        <v>3</v>
      </c>
      <c r="L13" s="22">
        <v>2011</v>
      </c>
      <c r="M13" s="39">
        <v>13.5</v>
      </c>
      <c r="N13" s="39"/>
      <c r="O13" s="39">
        <v>100</v>
      </c>
      <c r="P13" s="22"/>
      <c r="Q13" s="22"/>
      <c r="R13" s="22">
        <v>2010</v>
      </c>
      <c r="S13" s="22"/>
      <c r="T13" s="22"/>
      <c r="U13" s="22">
        <v>2010</v>
      </c>
      <c r="V13" s="22"/>
      <c r="W13" s="22"/>
      <c r="X13" s="22">
        <v>2010</v>
      </c>
      <c r="Y13" s="22"/>
      <c r="Z13" s="22"/>
      <c r="AA13" s="22">
        <v>2010</v>
      </c>
      <c r="AB13" s="39">
        <v>0.5</v>
      </c>
      <c r="AC13" s="39">
        <v>10</v>
      </c>
      <c r="AD13" s="39">
        <v>91.9</v>
      </c>
      <c r="AE13" s="39">
        <v>18</v>
      </c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22">
        <v>2</v>
      </c>
      <c r="AZ13" s="22">
        <v>6</v>
      </c>
      <c r="BA13" s="22">
        <v>2011</v>
      </c>
      <c r="BB13" s="39"/>
      <c r="BC13" s="39">
        <f t="shared" si="0"/>
        <v>6.75</v>
      </c>
      <c r="BD13" s="39">
        <v>118</v>
      </c>
      <c r="BE13" s="39">
        <v>15</v>
      </c>
      <c r="BF13" s="39"/>
      <c r="BG13" s="39">
        <v>9.7099999999999992E-2</v>
      </c>
      <c r="BH13" s="39">
        <v>9.3900000000000011E-2</v>
      </c>
      <c r="BI13" s="39">
        <v>97.1</v>
      </c>
      <c r="BJ13" s="39">
        <v>49.2</v>
      </c>
      <c r="BK13" s="39">
        <v>35.6</v>
      </c>
      <c r="BL13" s="39"/>
      <c r="BM13" s="39">
        <v>93.9</v>
      </c>
      <c r="BN13" s="75">
        <v>85.1</v>
      </c>
      <c r="BO13" s="39">
        <v>27.5</v>
      </c>
      <c r="BP13" s="39">
        <f t="shared" si="1"/>
        <v>4.9200000000000008E-2</v>
      </c>
      <c r="BQ13" s="39">
        <f t="shared" si="2"/>
        <v>72.8888888888889</v>
      </c>
      <c r="BR13" s="39">
        <f t="shared" si="3"/>
        <v>126.07407407407408</v>
      </c>
      <c r="BS13" s="39">
        <f t="shared" si="4"/>
        <v>52.74074074074074</v>
      </c>
      <c r="BT13" s="39">
        <f t="shared" si="5"/>
        <v>178.81481481481481</v>
      </c>
      <c r="BU13" s="41"/>
    </row>
    <row r="14" spans="1:115" x14ac:dyDescent="0.25">
      <c r="A14" s="39">
        <v>1</v>
      </c>
      <c r="B14" s="39"/>
      <c r="C14" s="39" t="s">
        <v>228</v>
      </c>
      <c r="D14" s="39" t="s">
        <v>216</v>
      </c>
      <c r="E14" s="39">
        <v>11</v>
      </c>
      <c r="F14" s="39" t="s">
        <v>216</v>
      </c>
      <c r="G14" s="22">
        <v>15</v>
      </c>
      <c r="H14" s="22">
        <v>2</v>
      </c>
      <c r="I14" s="22">
        <v>2011</v>
      </c>
      <c r="J14" s="22">
        <v>2</v>
      </c>
      <c r="K14" s="22">
        <v>3</v>
      </c>
      <c r="L14" s="22">
        <v>2011</v>
      </c>
      <c r="M14" s="39">
        <v>13.5</v>
      </c>
      <c r="N14" s="39"/>
      <c r="O14" s="39">
        <v>100</v>
      </c>
      <c r="P14" s="22"/>
      <c r="Q14" s="22"/>
      <c r="R14" s="22">
        <v>2010</v>
      </c>
      <c r="S14" s="22"/>
      <c r="T14" s="22"/>
      <c r="U14" s="22">
        <v>2010</v>
      </c>
      <c r="V14" s="22"/>
      <c r="W14" s="22"/>
      <c r="X14" s="22">
        <v>2010</v>
      </c>
      <c r="Y14" s="22"/>
      <c r="Z14" s="22"/>
      <c r="AA14" s="22">
        <v>2010</v>
      </c>
      <c r="AB14" s="39">
        <v>0.5</v>
      </c>
      <c r="AC14" s="39">
        <v>10</v>
      </c>
      <c r="AD14" s="39">
        <v>159.80000000000001</v>
      </c>
      <c r="AE14" s="39">
        <v>26</v>
      </c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22">
        <v>2</v>
      </c>
      <c r="AZ14" s="22">
        <v>6</v>
      </c>
      <c r="BA14" s="22">
        <v>2011</v>
      </c>
      <c r="BB14" s="39"/>
      <c r="BC14" s="39">
        <f t="shared" si="0"/>
        <v>6.75</v>
      </c>
      <c r="BD14" s="39">
        <v>116</v>
      </c>
      <c r="BE14" s="39">
        <v>13</v>
      </c>
      <c r="BF14" s="39"/>
      <c r="BG14" s="39">
        <v>0.1226</v>
      </c>
      <c r="BH14" s="39">
        <v>0.1232</v>
      </c>
      <c r="BI14" s="39">
        <v>122.6</v>
      </c>
      <c r="BJ14" s="39">
        <v>76.2</v>
      </c>
      <c r="BK14" s="39">
        <v>31.5</v>
      </c>
      <c r="BL14" s="39"/>
      <c r="BM14" s="39">
        <v>123.2</v>
      </c>
      <c r="BN14" s="75">
        <v>113.8</v>
      </c>
      <c r="BO14" s="39">
        <v>28.1</v>
      </c>
      <c r="BP14" s="39">
        <f t="shared" si="1"/>
        <v>7.6200000000000004E-2</v>
      </c>
      <c r="BQ14" s="39">
        <f t="shared" si="2"/>
        <v>112.88888888888889</v>
      </c>
      <c r="BR14" s="39">
        <f t="shared" si="3"/>
        <v>168.59259259259258</v>
      </c>
      <c r="BS14" s="39">
        <f t="shared" si="4"/>
        <v>46.666666666666664</v>
      </c>
      <c r="BT14" s="39">
        <f t="shared" si="5"/>
        <v>215.25925925925924</v>
      </c>
      <c r="BU14" s="41"/>
    </row>
    <row r="15" spans="1:115" s="75" customFormat="1" x14ac:dyDescent="0.25">
      <c r="A15" s="76">
        <v>1</v>
      </c>
      <c r="B15" s="76"/>
      <c r="C15" s="39" t="s">
        <v>228</v>
      </c>
      <c r="D15" s="76" t="s">
        <v>223</v>
      </c>
      <c r="E15" s="76">
        <v>12</v>
      </c>
      <c r="F15" s="76" t="s">
        <v>223</v>
      </c>
      <c r="G15" s="82">
        <v>15</v>
      </c>
      <c r="H15" s="82">
        <v>2</v>
      </c>
      <c r="I15" s="82">
        <v>2011</v>
      </c>
      <c r="J15" s="82">
        <v>2</v>
      </c>
      <c r="K15" s="82">
        <v>3</v>
      </c>
      <c r="L15" s="82">
        <v>2011</v>
      </c>
      <c r="M15" s="76">
        <v>13.5</v>
      </c>
      <c r="N15" s="76"/>
      <c r="O15" s="76">
        <v>100</v>
      </c>
      <c r="P15" s="82"/>
      <c r="Q15" s="82"/>
      <c r="R15" s="82">
        <v>2010</v>
      </c>
      <c r="S15" s="82"/>
      <c r="T15" s="82"/>
      <c r="U15" s="82">
        <v>2010</v>
      </c>
      <c r="V15" s="82"/>
      <c r="W15" s="82"/>
      <c r="X15" s="82">
        <v>2010</v>
      </c>
      <c r="Y15" s="82"/>
      <c r="Z15" s="82"/>
      <c r="AA15" s="82">
        <v>2010</v>
      </c>
      <c r="AB15" s="39">
        <v>0.5</v>
      </c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82">
        <v>2</v>
      </c>
      <c r="AZ15" s="82">
        <v>6</v>
      </c>
      <c r="BA15" s="82">
        <v>2011</v>
      </c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O15" s="76"/>
      <c r="BP15" s="39"/>
      <c r="BQ15" s="39"/>
      <c r="BR15" s="39"/>
      <c r="BS15" s="39"/>
      <c r="BT15" s="39"/>
      <c r="BV15" s="80"/>
    </row>
    <row r="16" spans="1:115" x14ac:dyDescent="0.25">
      <c r="A16" s="39">
        <v>2</v>
      </c>
      <c r="B16" s="39"/>
      <c r="C16" s="39" t="s">
        <v>227</v>
      </c>
      <c r="D16" s="39" t="s">
        <v>217</v>
      </c>
      <c r="E16" s="39">
        <v>13</v>
      </c>
      <c r="F16" s="39" t="s">
        <v>217</v>
      </c>
      <c r="G16" s="22">
        <v>15</v>
      </c>
      <c r="H16" s="22">
        <v>2</v>
      </c>
      <c r="I16" s="22">
        <v>2011</v>
      </c>
      <c r="J16" s="22">
        <v>2</v>
      </c>
      <c r="K16" s="22">
        <v>3</v>
      </c>
      <c r="L16" s="22">
        <v>2011</v>
      </c>
      <c r="M16" s="39">
        <v>13.5</v>
      </c>
      <c r="N16" s="39"/>
      <c r="O16" s="39">
        <v>100</v>
      </c>
      <c r="P16" s="22"/>
      <c r="Q16" s="22"/>
      <c r="R16" s="22">
        <v>2010</v>
      </c>
      <c r="S16" s="22"/>
      <c r="T16" s="22"/>
      <c r="U16" s="22">
        <v>2010</v>
      </c>
      <c r="V16" s="22"/>
      <c r="W16" s="22"/>
      <c r="X16" s="22">
        <v>2010</v>
      </c>
      <c r="Y16" s="22"/>
      <c r="Z16" s="22"/>
      <c r="AA16" s="22">
        <v>2010</v>
      </c>
      <c r="AB16" s="39">
        <v>0.5</v>
      </c>
      <c r="AC16" s="39">
        <v>9</v>
      </c>
      <c r="AD16" s="39">
        <v>109.2</v>
      </c>
      <c r="AE16" s="39">
        <v>18</v>
      </c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22">
        <v>2</v>
      </c>
      <c r="AZ16" s="22">
        <v>6</v>
      </c>
      <c r="BA16" s="22">
        <v>2011</v>
      </c>
      <c r="BB16" s="39"/>
      <c r="BC16" s="39">
        <f t="shared" si="0"/>
        <v>6.75</v>
      </c>
      <c r="BD16" s="39">
        <v>74</v>
      </c>
      <c r="BE16" s="39">
        <v>10</v>
      </c>
      <c r="BF16" s="39"/>
      <c r="BG16" s="39">
        <v>4.5600000000000002E-2</v>
      </c>
      <c r="BH16" s="39">
        <v>0.10840000000000001</v>
      </c>
      <c r="BI16" s="39">
        <v>45.6</v>
      </c>
      <c r="BJ16" s="39">
        <v>15.6</v>
      </c>
      <c r="BK16" s="39">
        <v>13.6</v>
      </c>
      <c r="BL16" s="39"/>
      <c r="BM16" s="39">
        <v>108.4</v>
      </c>
      <c r="BN16" s="75">
        <v>103.6</v>
      </c>
      <c r="BO16" s="39">
        <v>15.6</v>
      </c>
      <c r="BP16" s="39">
        <f t="shared" si="1"/>
        <v>1.5600000000000001E-2</v>
      </c>
      <c r="BQ16" s="39">
        <f t="shared" si="2"/>
        <v>23.111111111111111</v>
      </c>
      <c r="BR16" s="39">
        <f t="shared" si="3"/>
        <v>153.4814814814815</v>
      </c>
      <c r="BS16" s="39">
        <f t="shared" si="4"/>
        <v>20.148148148148149</v>
      </c>
      <c r="BT16" s="39">
        <f t="shared" si="5"/>
        <v>173.62962962962965</v>
      </c>
      <c r="BU16" s="41"/>
    </row>
    <row r="17" spans="1:74" x14ac:dyDescent="0.25">
      <c r="A17" s="71">
        <v>2</v>
      </c>
      <c r="B17" s="71"/>
      <c r="C17" s="39" t="s">
        <v>227</v>
      </c>
      <c r="D17" s="71" t="s">
        <v>218</v>
      </c>
      <c r="E17" s="71">
        <v>14</v>
      </c>
      <c r="F17" s="71" t="s">
        <v>218</v>
      </c>
      <c r="G17" s="22">
        <v>15</v>
      </c>
      <c r="H17" s="22">
        <v>2</v>
      </c>
      <c r="I17" s="22">
        <v>2011</v>
      </c>
      <c r="J17" s="22">
        <v>2</v>
      </c>
      <c r="K17" s="22">
        <v>3</v>
      </c>
      <c r="L17" s="22">
        <v>2011</v>
      </c>
      <c r="M17" s="39">
        <v>13.5</v>
      </c>
      <c r="N17" s="71"/>
      <c r="O17" s="39">
        <v>100</v>
      </c>
      <c r="P17" s="72"/>
      <c r="Q17" s="72"/>
      <c r="R17" s="72">
        <v>2010</v>
      </c>
      <c r="S17" s="72"/>
      <c r="T17" s="72"/>
      <c r="U17" s="72">
        <v>2010</v>
      </c>
      <c r="V17" s="72"/>
      <c r="W17" s="72"/>
      <c r="X17" s="72">
        <v>2010</v>
      </c>
      <c r="Y17" s="72"/>
      <c r="Z17" s="72"/>
      <c r="AA17" s="72">
        <v>2010</v>
      </c>
      <c r="AB17" s="39">
        <v>0.5</v>
      </c>
      <c r="AC17" s="71">
        <v>9</v>
      </c>
      <c r="AD17" s="71">
        <v>87.8</v>
      </c>
      <c r="AE17" s="71">
        <v>10</v>
      </c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2">
        <v>2</v>
      </c>
      <c r="AZ17" s="72">
        <v>6</v>
      </c>
      <c r="BA17" s="72">
        <v>2011</v>
      </c>
      <c r="BB17" s="71"/>
      <c r="BC17" s="39">
        <f t="shared" si="0"/>
        <v>6.75</v>
      </c>
      <c r="BD17" s="71">
        <v>97</v>
      </c>
      <c r="BE17" s="71">
        <v>17</v>
      </c>
      <c r="BF17" s="71"/>
      <c r="BG17" s="71">
        <v>3.5999999999999997E-2</v>
      </c>
      <c r="BH17" s="71">
        <v>7.7900000000000011E-2</v>
      </c>
      <c r="BI17" s="71">
        <v>36</v>
      </c>
      <c r="BJ17" s="71">
        <v>17.100000000000001</v>
      </c>
      <c r="BK17" s="71">
        <v>7.4</v>
      </c>
      <c r="BL17" s="71"/>
      <c r="BM17" s="71">
        <v>77.900000000000006</v>
      </c>
      <c r="BN17" s="75">
        <v>75.8</v>
      </c>
      <c r="BO17" s="71">
        <v>17.100000000000001</v>
      </c>
      <c r="BP17" s="39">
        <f t="shared" si="1"/>
        <v>1.7100000000000001E-2</v>
      </c>
      <c r="BQ17" s="39">
        <f t="shared" si="2"/>
        <v>25.333333333333332</v>
      </c>
      <c r="BR17" s="39">
        <f t="shared" si="3"/>
        <v>112.29629629629632</v>
      </c>
      <c r="BS17" s="39">
        <f t="shared" si="4"/>
        <v>10.962962962962964</v>
      </c>
      <c r="BT17" s="39">
        <f t="shared" si="5"/>
        <v>123.25925925925928</v>
      </c>
      <c r="BU17" s="41"/>
    </row>
    <row r="18" spans="1:74" x14ac:dyDescent="0.25">
      <c r="A18" s="13">
        <v>2</v>
      </c>
      <c r="B18" s="13"/>
      <c r="C18" s="39" t="s">
        <v>227</v>
      </c>
      <c r="D18" s="13" t="s">
        <v>221</v>
      </c>
      <c r="E18" s="13">
        <v>15</v>
      </c>
      <c r="F18" s="13" t="s">
        <v>221</v>
      </c>
      <c r="G18" s="22">
        <v>15</v>
      </c>
      <c r="H18" s="22">
        <v>2</v>
      </c>
      <c r="I18" s="22">
        <v>2011</v>
      </c>
      <c r="J18" s="22">
        <v>2</v>
      </c>
      <c r="K18" s="22">
        <v>3</v>
      </c>
      <c r="L18" s="22">
        <v>2011</v>
      </c>
      <c r="M18" s="39">
        <v>13.5</v>
      </c>
      <c r="N18" s="13"/>
      <c r="O18" s="39">
        <v>100</v>
      </c>
      <c r="P18" s="5"/>
      <c r="Q18" s="5"/>
      <c r="R18" s="5">
        <v>2010</v>
      </c>
      <c r="S18" s="5"/>
      <c r="T18" s="5"/>
      <c r="U18" s="5">
        <v>2010</v>
      </c>
      <c r="V18" s="5"/>
      <c r="W18" s="5"/>
      <c r="X18" s="5">
        <v>2010</v>
      </c>
      <c r="Y18" s="5"/>
      <c r="Z18" s="5"/>
      <c r="AA18" s="5">
        <v>2010</v>
      </c>
      <c r="AB18" s="39">
        <v>0.5</v>
      </c>
      <c r="AC18" s="13">
        <v>10</v>
      </c>
      <c r="AD18" s="13">
        <v>212</v>
      </c>
      <c r="AE18" s="13">
        <v>36</v>
      </c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5">
        <v>2</v>
      </c>
      <c r="AZ18" s="5">
        <v>6</v>
      </c>
      <c r="BA18" s="5">
        <v>2011</v>
      </c>
      <c r="BB18" s="13"/>
      <c r="BC18" s="39">
        <f t="shared" si="0"/>
        <v>6.75</v>
      </c>
      <c r="BD18" s="13">
        <v>132</v>
      </c>
      <c r="BE18" s="13">
        <v>21</v>
      </c>
      <c r="BF18" s="13"/>
      <c r="BG18" s="13">
        <v>0.16969999999999999</v>
      </c>
      <c r="BH18" s="13">
        <v>0.1082</v>
      </c>
      <c r="BI18" s="13">
        <v>169.7</v>
      </c>
      <c r="BJ18" s="13">
        <v>105.7</v>
      </c>
      <c r="BK18" s="13">
        <v>42.7</v>
      </c>
      <c r="BL18" s="13"/>
      <c r="BM18" s="13">
        <v>108.2</v>
      </c>
      <c r="BN18" s="80">
        <v>103.5</v>
      </c>
      <c r="BO18" s="13">
        <v>28.7</v>
      </c>
      <c r="BP18" s="39">
        <f t="shared" si="1"/>
        <v>0.1057</v>
      </c>
      <c r="BQ18" s="39">
        <f t="shared" si="2"/>
        <v>156.59259259259258</v>
      </c>
      <c r="BR18" s="39">
        <f t="shared" si="3"/>
        <v>153.33333333333334</v>
      </c>
      <c r="BS18" s="39">
        <f t="shared" si="4"/>
        <v>63.259259259259274</v>
      </c>
      <c r="BT18" s="39">
        <f t="shared" si="5"/>
        <v>216.59259259259261</v>
      </c>
      <c r="BU18" s="41"/>
    </row>
    <row r="19" spans="1:74" x14ac:dyDescent="0.25">
      <c r="A19" s="13">
        <v>2</v>
      </c>
      <c r="B19" s="13"/>
      <c r="C19" s="39" t="s">
        <v>227</v>
      </c>
      <c r="D19" s="13" t="s">
        <v>216</v>
      </c>
      <c r="E19" s="13">
        <v>16</v>
      </c>
      <c r="F19" s="13" t="s">
        <v>216</v>
      </c>
      <c r="G19" s="22">
        <v>15</v>
      </c>
      <c r="H19" s="22">
        <v>2</v>
      </c>
      <c r="I19" s="22">
        <v>2011</v>
      </c>
      <c r="J19" s="22">
        <v>2</v>
      </c>
      <c r="K19" s="22">
        <v>3</v>
      </c>
      <c r="L19" s="22">
        <v>2011</v>
      </c>
      <c r="M19" s="39">
        <v>13.5</v>
      </c>
      <c r="N19" s="13"/>
      <c r="O19" s="39">
        <v>100</v>
      </c>
      <c r="P19" s="5"/>
      <c r="Q19" s="5"/>
      <c r="R19" s="5">
        <v>2010</v>
      </c>
      <c r="S19" s="5"/>
      <c r="T19" s="5"/>
      <c r="U19" s="5">
        <v>2010</v>
      </c>
      <c r="V19" s="5"/>
      <c r="W19" s="5"/>
      <c r="X19" s="5">
        <v>2010</v>
      </c>
      <c r="Y19" s="5"/>
      <c r="Z19" s="5"/>
      <c r="AA19" s="5">
        <v>2010</v>
      </c>
      <c r="AB19" s="39">
        <v>0.5</v>
      </c>
      <c r="AC19" s="13">
        <v>10</v>
      </c>
      <c r="AD19" s="13">
        <v>170.4</v>
      </c>
      <c r="AE19" s="13">
        <v>30</v>
      </c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5">
        <v>2</v>
      </c>
      <c r="AZ19" s="5">
        <v>6</v>
      </c>
      <c r="BA19" s="5">
        <v>2011</v>
      </c>
      <c r="BB19" s="13"/>
      <c r="BC19" s="39">
        <f t="shared" si="0"/>
        <v>6.75</v>
      </c>
      <c r="BD19" s="13">
        <v>114</v>
      </c>
      <c r="BE19" s="13">
        <v>10</v>
      </c>
      <c r="BF19" s="13"/>
      <c r="BG19" s="13">
        <v>0.17859999999999998</v>
      </c>
      <c r="BH19" s="13">
        <v>0.11799999999999999</v>
      </c>
      <c r="BI19" s="13">
        <v>178.6</v>
      </c>
      <c r="BJ19" s="13">
        <v>103.4</v>
      </c>
      <c r="BK19" s="13">
        <v>53.5</v>
      </c>
      <c r="BL19" s="13"/>
      <c r="BM19" s="13">
        <v>118</v>
      </c>
      <c r="BN19" s="80">
        <v>111.7</v>
      </c>
      <c r="BO19" s="13">
        <v>24.6</v>
      </c>
      <c r="BP19" s="39">
        <f t="shared" si="1"/>
        <v>0.10339999999999999</v>
      </c>
      <c r="BQ19" s="39">
        <f t="shared" si="2"/>
        <v>153.18518518518519</v>
      </c>
      <c r="BR19" s="39">
        <f t="shared" si="3"/>
        <v>165.4814814814815</v>
      </c>
      <c r="BS19" s="39">
        <f t="shared" si="4"/>
        <v>79.259259259259238</v>
      </c>
      <c r="BT19" s="39">
        <f t="shared" si="5"/>
        <v>244.74074074074073</v>
      </c>
      <c r="BU19" s="41"/>
    </row>
    <row r="20" spans="1:74" x14ac:dyDescent="0.25">
      <c r="A20" s="13">
        <v>2</v>
      </c>
      <c r="B20" s="13"/>
      <c r="C20" s="39" t="s">
        <v>227</v>
      </c>
      <c r="D20" s="13" t="s">
        <v>219</v>
      </c>
      <c r="E20" s="13">
        <v>17</v>
      </c>
      <c r="F20" s="13" t="s">
        <v>219</v>
      </c>
      <c r="G20" s="22">
        <v>15</v>
      </c>
      <c r="H20" s="22">
        <v>2</v>
      </c>
      <c r="I20" s="22">
        <v>2011</v>
      </c>
      <c r="J20" s="22">
        <v>2</v>
      </c>
      <c r="K20" s="22">
        <v>3</v>
      </c>
      <c r="L20" s="22">
        <v>2011</v>
      </c>
      <c r="M20" s="39">
        <v>13.5</v>
      </c>
      <c r="N20" s="13"/>
      <c r="O20" s="39">
        <v>100</v>
      </c>
      <c r="P20" s="5"/>
      <c r="Q20" s="5"/>
      <c r="R20" s="5">
        <v>2010</v>
      </c>
      <c r="S20" s="5"/>
      <c r="T20" s="5"/>
      <c r="U20" s="5">
        <v>2010</v>
      </c>
      <c r="V20" s="5"/>
      <c r="W20" s="5"/>
      <c r="X20" s="5">
        <v>2010</v>
      </c>
      <c r="Y20" s="5"/>
      <c r="Z20" s="5"/>
      <c r="AA20" s="5">
        <v>2010</v>
      </c>
      <c r="AB20" s="39">
        <v>0.5</v>
      </c>
      <c r="AC20" s="13">
        <v>8</v>
      </c>
      <c r="AD20" s="13">
        <v>131.19999999999999</v>
      </c>
      <c r="AE20" s="13">
        <v>24</v>
      </c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5">
        <v>2</v>
      </c>
      <c r="AZ20" s="5">
        <v>6</v>
      </c>
      <c r="BA20" s="5">
        <v>2011</v>
      </c>
      <c r="BB20" s="13"/>
      <c r="BC20" s="39">
        <f t="shared" si="0"/>
        <v>6.75</v>
      </c>
      <c r="BD20" s="13">
        <v>98</v>
      </c>
      <c r="BE20" s="13">
        <v>13</v>
      </c>
      <c r="BF20" s="13"/>
      <c r="BG20" s="13">
        <v>9.8599999999999993E-2</v>
      </c>
      <c r="BH20" s="13">
        <v>8.4099999999999994E-2</v>
      </c>
      <c r="BI20" s="13">
        <v>98.6</v>
      </c>
      <c r="BJ20" s="13">
        <v>55.1</v>
      </c>
      <c r="BK20" s="13">
        <v>28.5</v>
      </c>
      <c r="BL20" s="13"/>
      <c r="BM20" s="13">
        <v>84.1</v>
      </c>
      <c r="BN20" s="80">
        <v>76.3</v>
      </c>
      <c r="BO20" s="13">
        <v>31</v>
      </c>
      <c r="BP20" s="39">
        <f t="shared" si="1"/>
        <v>5.5099999999999996E-2</v>
      </c>
      <c r="BQ20" s="39">
        <f t="shared" si="2"/>
        <v>81.629629629629633</v>
      </c>
      <c r="BR20" s="39">
        <f t="shared" si="3"/>
        <v>113.03703703703702</v>
      </c>
      <c r="BS20" s="39">
        <f t="shared" si="4"/>
        <v>42.222222222222221</v>
      </c>
      <c r="BT20" s="39">
        <f t="shared" si="5"/>
        <v>155.25925925925924</v>
      </c>
      <c r="BU20" s="41"/>
    </row>
    <row r="21" spans="1:74" x14ac:dyDescent="0.25">
      <c r="A21" s="13">
        <v>2</v>
      </c>
      <c r="B21" s="13"/>
      <c r="C21" s="39" t="s">
        <v>227</v>
      </c>
      <c r="D21" s="13" t="s">
        <v>220</v>
      </c>
      <c r="E21" s="13">
        <v>18</v>
      </c>
      <c r="F21" s="13" t="s">
        <v>220</v>
      </c>
      <c r="G21" s="22">
        <v>15</v>
      </c>
      <c r="H21" s="22">
        <v>2</v>
      </c>
      <c r="I21" s="22">
        <v>2011</v>
      </c>
      <c r="J21" s="22">
        <v>2</v>
      </c>
      <c r="K21" s="22">
        <v>3</v>
      </c>
      <c r="L21" s="22">
        <v>2011</v>
      </c>
      <c r="M21" s="39">
        <v>13.5</v>
      </c>
      <c r="N21" s="13"/>
      <c r="O21" s="39">
        <v>100</v>
      </c>
      <c r="P21" s="5"/>
      <c r="Q21" s="5"/>
      <c r="R21" s="5">
        <v>2010</v>
      </c>
      <c r="S21" s="5"/>
      <c r="T21" s="5"/>
      <c r="U21" s="5">
        <v>2010</v>
      </c>
      <c r="V21" s="5"/>
      <c r="W21" s="5"/>
      <c r="X21" s="5">
        <v>2010</v>
      </c>
      <c r="Y21" s="5"/>
      <c r="Z21" s="5"/>
      <c r="AA21" s="5">
        <v>2010</v>
      </c>
      <c r="AB21" s="39">
        <v>0.5</v>
      </c>
      <c r="AC21" s="13">
        <v>6</v>
      </c>
      <c r="AD21" s="13">
        <v>99.6</v>
      </c>
      <c r="AE21" s="13">
        <v>12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5">
        <v>2</v>
      </c>
      <c r="AZ21" s="5">
        <v>6</v>
      </c>
      <c r="BA21" s="5">
        <v>2011</v>
      </c>
      <c r="BB21" s="13"/>
      <c r="BC21" s="39">
        <f t="shared" si="0"/>
        <v>6.75</v>
      </c>
      <c r="BD21" s="13">
        <v>79</v>
      </c>
      <c r="BE21" s="13">
        <v>7</v>
      </c>
      <c r="BF21" s="13"/>
      <c r="BG21" s="13">
        <v>8.1000000000000003E-2</v>
      </c>
      <c r="BH21" s="13">
        <v>5.57E-2</v>
      </c>
      <c r="BI21" s="13">
        <v>81</v>
      </c>
      <c r="BJ21" s="13">
        <v>44.9</v>
      </c>
      <c r="BK21" s="13">
        <v>23.9</v>
      </c>
      <c r="BL21" s="13"/>
      <c r="BM21" s="13">
        <v>55.7</v>
      </c>
      <c r="BN21" s="80">
        <v>48.1</v>
      </c>
      <c r="BO21" s="13">
        <v>26.7</v>
      </c>
      <c r="BP21" s="39">
        <f t="shared" si="1"/>
        <v>4.4899999999999995E-2</v>
      </c>
      <c r="BQ21" s="39">
        <f t="shared" si="2"/>
        <v>66.518518518518505</v>
      </c>
      <c r="BR21" s="39">
        <f t="shared" si="3"/>
        <v>71.259259259259252</v>
      </c>
      <c r="BS21" s="39">
        <f t="shared" si="4"/>
        <v>35.407407407407405</v>
      </c>
      <c r="BT21" s="39">
        <f t="shared" si="5"/>
        <v>106.66666666666666</v>
      </c>
      <c r="BU21" s="41"/>
    </row>
    <row r="22" spans="1:74" x14ac:dyDescent="0.25">
      <c r="A22" s="13">
        <v>2</v>
      </c>
      <c r="B22" s="13"/>
      <c r="C22" s="13" t="s">
        <v>228</v>
      </c>
      <c r="D22" s="13" t="s">
        <v>218</v>
      </c>
      <c r="E22" s="13">
        <v>19</v>
      </c>
      <c r="F22" s="13" t="s">
        <v>218</v>
      </c>
      <c r="G22" s="22">
        <v>15</v>
      </c>
      <c r="H22" s="22">
        <v>2</v>
      </c>
      <c r="I22" s="22">
        <v>2011</v>
      </c>
      <c r="J22" s="22">
        <v>2</v>
      </c>
      <c r="K22" s="22">
        <v>3</v>
      </c>
      <c r="L22" s="22">
        <v>2011</v>
      </c>
      <c r="M22" s="39">
        <v>13.5</v>
      </c>
      <c r="N22" s="13"/>
      <c r="O22" s="39">
        <v>100</v>
      </c>
      <c r="P22" s="5"/>
      <c r="Q22" s="5"/>
      <c r="R22" s="5">
        <v>2010</v>
      </c>
      <c r="S22" s="5"/>
      <c r="T22" s="5"/>
      <c r="U22" s="5">
        <v>2010</v>
      </c>
      <c r="V22" s="5"/>
      <c r="W22" s="5"/>
      <c r="X22" s="5">
        <v>2010</v>
      </c>
      <c r="Y22" s="5"/>
      <c r="Z22" s="5"/>
      <c r="AA22" s="5">
        <v>2010</v>
      </c>
      <c r="AB22" s="39">
        <v>0.5</v>
      </c>
      <c r="AC22" s="13">
        <v>7</v>
      </c>
      <c r="AD22" s="13">
        <v>104.5</v>
      </c>
      <c r="AE22" s="13">
        <v>14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5">
        <v>2</v>
      </c>
      <c r="AZ22" s="5">
        <v>6</v>
      </c>
      <c r="BA22" s="5">
        <v>2011</v>
      </c>
      <c r="BB22" s="13"/>
      <c r="BC22" s="39">
        <f t="shared" si="0"/>
        <v>6.75</v>
      </c>
      <c r="BD22" s="13">
        <v>120</v>
      </c>
      <c r="BE22" s="13">
        <v>13</v>
      </c>
      <c r="BF22" s="13"/>
      <c r="BG22" s="13">
        <v>7.8099999999999989E-2</v>
      </c>
      <c r="BH22" s="13">
        <v>0.1046</v>
      </c>
      <c r="BI22" s="13">
        <v>78.099999999999994</v>
      </c>
      <c r="BJ22" s="13">
        <v>43.6</v>
      </c>
      <c r="BK22" s="13">
        <v>20.2</v>
      </c>
      <c r="BL22" s="13"/>
      <c r="BM22" s="13">
        <v>104.6</v>
      </c>
      <c r="BN22" s="80">
        <v>97.1</v>
      </c>
      <c r="BO22" s="13">
        <v>43.6</v>
      </c>
      <c r="BP22" s="39">
        <f t="shared" si="1"/>
        <v>4.3599999999999993E-2</v>
      </c>
      <c r="BQ22" s="39">
        <f t="shared" si="2"/>
        <v>64.592592592592581</v>
      </c>
      <c r="BR22" s="39">
        <f t="shared" si="3"/>
        <v>143.85185185185185</v>
      </c>
      <c r="BS22" s="39">
        <f t="shared" si="4"/>
        <v>29.925925925925917</v>
      </c>
      <c r="BT22" s="39">
        <f t="shared" si="5"/>
        <v>173.77777777777777</v>
      </c>
      <c r="BU22" s="41"/>
    </row>
    <row r="23" spans="1:74" x14ac:dyDescent="0.25">
      <c r="A23" s="13">
        <v>2</v>
      </c>
      <c r="B23" s="13"/>
      <c r="C23" s="13" t="s">
        <v>228</v>
      </c>
      <c r="D23" s="13" t="s">
        <v>219</v>
      </c>
      <c r="E23" s="13">
        <v>20</v>
      </c>
      <c r="F23" s="13" t="s">
        <v>219</v>
      </c>
      <c r="G23" s="22">
        <v>15</v>
      </c>
      <c r="H23" s="22">
        <v>2</v>
      </c>
      <c r="I23" s="22">
        <v>2011</v>
      </c>
      <c r="J23" s="22">
        <v>2</v>
      </c>
      <c r="K23" s="22">
        <v>3</v>
      </c>
      <c r="L23" s="22">
        <v>2011</v>
      </c>
      <c r="M23" s="39">
        <v>13.5</v>
      </c>
      <c r="N23" s="13"/>
      <c r="O23" s="39">
        <v>100</v>
      </c>
      <c r="P23" s="5"/>
      <c r="Q23" s="5"/>
      <c r="R23" s="5">
        <v>2010</v>
      </c>
      <c r="S23" s="5"/>
      <c r="T23" s="5"/>
      <c r="U23" s="5">
        <v>2010</v>
      </c>
      <c r="V23" s="5"/>
      <c r="W23" s="5"/>
      <c r="X23" s="5">
        <v>2010</v>
      </c>
      <c r="Y23" s="5"/>
      <c r="Z23" s="5"/>
      <c r="AA23" s="5">
        <v>2010</v>
      </c>
      <c r="AB23" s="39">
        <v>0.5</v>
      </c>
      <c r="AC23" s="13">
        <v>9</v>
      </c>
      <c r="AD23" s="13">
        <v>124.3</v>
      </c>
      <c r="AE23" s="13">
        <v>18</v>
      </c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5">
        <v>2</v>
      </c>
      <c r="AZ23" s="5">
        <v>6</v>
      </c>
      <c r="BA23" s="5">
        <v>2011</v>
      </c>
      <c r="BB23" s="13"/>
      <c r="BC23" s="39">
        <f t="shared" si="0"/>
        <v>6.75</v>
      </c>
      <c r="BD23" s="73">
        <v>102</v>
      </c>
      <c r="BE23" s="13">
        <v>12</v>
      </c>
      <c r="BF23" s="13"/>
      <c r="BG23" s="13">
        <v>0.14549999999999999</v>
      </c>
      <c r="BH23" s="13">
        <v>0.14859999999999998</v>
      </c>
      <c r="BI23" s="13">
        <v>145.5</v>
      </c>
      <c r="BJ23" s="13">
        <v>85.4</v>
      </c>
      <c r="BK23" s="13">
        <v>44.6</v>
      </c>
      <c r="BL23" s="13"/>
      <c r="BM23" s="13">
        <v>148.6</v>
      </c>
      <c r="BN23" s="80">
        <v>139.19999999999999</v>
      </c>
      <c r="BO23" s="13">
        <v>37.9</v>
      </c>
      <c r="BP23" s="39">
        <f t="shared" si="1"/>
        <v>8.5400000000000004E-2</v>
      </c>
      <c r="BQ23" s="39">
        <f t="shared" si="2"/>
        <v>126.51851851851852</v>
      </c>
      <c r="BR23" s="39">
        <f t="shared" si="3"/>
        <v>206.22222222222214</v>
      </c>
      <c r="BS23" s="39">
        <f t="shared" si="4"/>
        <v>66.074074074074076</v>
      </c>
      <c r="BT23" s="39">
        <f t="shared" si="5"/>
        <v>272.29629629629619</v>
      </c>
      <c r="BU23" s="41"/>
    </row>
    <row r="24" spans="1:74" s="75" customFormat="1" x14ac:dyDescent="0.25">
      <c r="A24" s="80">
        <v>2</v>
      </c>
      <c r="B24" s="80"/>
      <c r="C24" s="13" t="s">
        <v>228</v>
      </c>
      <c r="D24" s="80" t="s">
        <v>223</v>
      </c>
      <c r="E24" s="80">
        <v>21</v>
      </c>
      <c r="F24" s="80" t="s">
        <v>223</v>
      </c>
      <c r="G24" s="82">
        <v>15</v>
      </c>
      <c r="H24" s="82">
        <v>2</v>
      </c>
      <c r="I24" s="82">
        <v>2011</v>
      </c>
      <c r="J24" s="82">
        <v>2</v>
      </c>
      <c r="K24" s="82">
        <v>3</v>
      </c>
      <c r="L24" s="82">
        <v>2011</v>
      </c>
      <c r="M24" s="76">
        <v>13.5</v>
      </c>
      <c r="N24" s="80"/>
      <c r="O24" s="76">
        <v>100</v>
      </c>
      <c r="P24" s="80"/>
      <c r="Q24" s="80"/>
      <c r="R24" s="83">
        <v>2010</v>
      </c>
      <c r="S24" s="80"/>
      <c r="T24" s="80"/>
      <c r="U24" s="83">
        <v>2010</v>
      </c>
      <c r="V24" s="80"/>
      <c r="W24" s="80"/>
      <c r="X24" s="83">
        <v>2010</v>
      </c>
      <c r="Y24" s="80"/>
      <c r="Z24" s="80"/>
      <c r="AA24" s="83">
        <v>2010</v>
      </c>
      <c r="AB24" s="39">
        <v>0.5</v>
      </c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3">
        <v>2</v>
      </c>
      <c r="AZ24" s="83">
        <v>6</v>
      </c>
      <c r="BA24" s="83">
        <v>2011</v>
      </c>
      <c r="BB24" s="80"/>
      <c r="BC24" s="76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39"/>
      <c r="BQ24" s="39"/>
      <c r="BR24" s="39"/>
      <c r="BS24" s="39"/>
      <c r="BT24" s="39"/>
      <c r="BV24" s="80"/>
    </row>
    <row r="25" spans="1:74" x14ac:dyDescent="0.25">
      <c r="A25" s="13">
        <v>2</v>
      </c>
      <c r="B25" s="13"/>
      <c r="C25" s="13" t="s">
        <v>228</v>
      </c>
      <c r="D25" s="73" t="s">
        <v>216</v>
      </c>
      <c r="E25" s="73">
        <v>22</v>
      </c>
      <c r="F25" s="73" t="s">
        <v>216</v>
      </c>
      <c r="G25" s="22">
        <v>15</v>
      </c>
      <c r="H25" s="22">
        <v>2</v>
      </c>
      <c r="I25" s="22">
        <v>2011</v>
      </c>
      <c r="J25" s="22">
        <v>2</v>
      </c>
      <c r="K25" s="22">
        <v>3</v>
      </c>
      <c r="L25" s="22">
        <v>2011</v>
      </c>
      <c r="M25" s="39">
        <v>13.5</v>
      </c>
      <c r="N25" s="13"/>
      <c r="O25" s="39">
        <v>100</v>
      </c>
      <c r="P25" s="13"/>
      <c r="Q25" s="13"/>
      <c r="R25" s="5">
        <v>2010</v>
      </c>
      <c r="S25" s="13"/>
      <c r="T25" s="13"/>
      <c r="U25" s="5">
        <v>2010</v>
      </c>
      <c r="V25" s="13"/>
      <c r="W25" s="13"/>
      <c r="X25" s="5">
        <v>2010</v>
      </c>
      <c r="Y25" s="13"/>
      <c r="Z25" s="13"/>
      <c r="AA25" s="5">
        <v>2010</v>
      </c>
      <c r="AB25" s="39">
        <v>0.5</v>
      </c>
      <c r="AC25" s="13">
        <v>11</v>
      </c>
      <c r="AD25" s="13">
        <v>203.3</v>
      </c>
      <c r="AE25" s="13">
        <v>36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74">
        <v>2</v>
      </c>
      <c r="AZ25" s="74">
        <v>6</v>
      </c>
      <c r="BA25" s="74">
        <v>2011</v>
      </c>
      <c r="BB25" s="13"/>
      <c r="BC25" s="39">
        <f t="shared" si="0"/>
        <v>6.75</v>
      </c>
      <c r="BD25" s="73">
        <v>138</v>
      </c>
      <c r="BE25" s="73">
        <v>20</v>
      </c>
      <c r="BF25" s="13"/>
      <c r="BG25" s="13">
        <v>0.32300000000000001</v>
      </c>
      <c r="BH25" s="13">
        <v>0.1736</v>
      </c>
      <c r="BI25" s="13">
        <v>323</v>
      </c>
      <c r="BJ25" s="13">
        <v>207.1</v>
      </c>
      <c r="BK25" s="13">
        <v>100.5</v>
      </c>
      <c r="BL25" s="13"/>
      <c r="BM25" s="13">
        <v>173.6</v>
      </c>
      <c r="BN25" s="80">
        <v>169.5</v>
      </c>
      <c r="BO25" s="13">
        <v>28.6</v>
      </c>
      <c r="BP25" s="39">
        <f t="shared" si="1"/>
        <v>0.20709999999999998</v>
      </c>
      <c r="BQ25" s="39">
        <f t="shared" si="2"/>
        <v>306.81481481481484</v>
      </c>
      <c r="BR25" s="39">
        <f t="shared" si="3"/>
        <v>251.11111111111114</v>
      </c>
      <c r="BS25" s="39">
        <f t="shared" si="4"/>
        <v>148.88888888888889</v>
      </c>
      <c r="BT25" s="39">
        <f t="shared" si="5"/>
        <v>400</v>
      </c>
      <c r="BU25" s="41"/>
    </row>
    <row r="26" spans="1:74" x14ac:dyDescent="0.25">
      <c r="A26" s="13">
        <v>2</v>
      </c>
      <c r="B26" s="13"/>
      <c r="C26" s="13" t="s">
        <v>228</v>
      </c>
      <c r="D26" s="73" t="s">
        <v>217</v>
      </c>
      <c r="E26" s="73">
        <v>23</v>
      </c>
      <c r="F26" s="73" t="s">
        <v>217</v>
      </c>
      <c r="G26" s="22">
        <v>15</v>
      </c>
      <c r="H26" s="22">
        <v>2</v>
      </c>
      <c r="I26" s="22">
        <v>2011</v>
      </c>
      <c r="J26" s="22">
        <v>2</v>
      </c>
      <c r="K26" s="22">
        <v>3</v>
      </c>
      <c r="L26" s="22">
        <v>2011</v>
      </c>
      <c r="M26" s="39">
        <v>13.5</v>
      </c>
      <c r="N26" s="13"/>
      <c r="O26" s="39">
        <v>100</v>
      </c>
      <c r="P26" s="13"/>
      <c r="Q26" s="13"/>
      <c r="R26" s="5">
        <v>2010</v>
      </c>
      <c r="S26" s="13"/>
      <c r="T26" s="13"/>
      <c r="U26" s="5">
        <v>2010</v>
      </c>
      <c r="V26" s="13"/>
      <c r="W26" s="13"/>
      <c r="X26" s="5">
        <v>2010</v>
      </c>
      <c r="Y26" s="13"/>
      <c r="Z26" s="13"/>
      <c r="AA26" s="5">
        <v>2010</v>
      </c>
      <c r="AB26" s="39">
        <v>0.5</v>
      </c>
      <c r="AC26" s="13">
        <v>8</v>
      </c>
      <c r="AD26" s="13">
        <v>124.4</v>
      </c>
      <c r="AE26" s="13">
        <v>18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74">
        <v>2</v>
      </c>
      <c r="AZ26" s="74">
        <v>6</v>
      </c>
      <c r="BA26" s="74">
        <v>2011</v>
      </c>
      <c r="BB26" s="13"/>
      <c r="BC26" s="39">
        <f t="shared" si="0"/>
        <v>6.75</v>
      </c>
      <c r="BD26" s="73">
        <v>91</v>
      </c>
      <c r="BE26" s="73">
        <v>20</v>
      </c>
      <c r="BF26" s="13"/>
      <c r="BG26" s="13">
        <v>5.45E-2</v>
      </c>
      <c r="BH26" s="13">
        <v>9.2999999999999999E-2</v>
      </c>
      <c r="BI26" s="13">
        <v>54.5</v>
      </c>
      <c r="BJ26" s="13">
        <v>23.5</v>
      </c>
      <c r="BK26" s="13">
        <v>16.3</v>
      </c>
      <c r="BL26" s="13"/>
      <c r="BM26" s="13">
        <v>93</v>
      </c>
      <c r="BN26" s="80">
        <v>85.7</v>
      </c>
      <c r="BO26" s="13">
        <v>23.5</v>
      </c>
      <c r="BP26" s="39">
        <f t="shared" si="1"/>
        <v>2.35E-2</v>
      </c>
      <c r="BQ26" s="39">
        <f t="shared" si="2"/>
        <v>34.814814814814817</v>
      </c>
      <c r="BR26" s="39">
        <f t="shared" si="3"/>
        <v>126.96296296296296</v>
      </c>
      <c r="BS26" s="39">
        <f t="shared" si="4"/>
        <v>24.148148148148152</v>
      </c>
      <c r="BT26" s="39">
        <f t="shared" si="5"/>
        <v>151.11111111111111</v>
      </c>
      <c r="BU26" s="41"/>
    </row>
    <row r="27" spans="1:74" x14ac:dyDescent="0.25">
      <c r="A27" s="13">
        <v>2</v>
      </c>
      <c r="B27" s="13"/>
      <c r="C27" s="13" t="s">
        <v>228</v>
      </c>
      <c r="D27" s="73" t="s">
        <v>220</v>
      </c>
      <c r="E27" s="73">
        <v>24</v>
      </c>
      <c r="F27" s="73" t="s">
        <v>220</v>
      </c>
      <c r="G27" s="22">
        <v>15</v>
      </c>
      <c r="H27" s="22">
        <v>2</v>
      </c>
      <c r="I27" s="22">
        <v>2011</v>
      </c>
      <c r="J27" s="22">
        <v>2</v>
      </c>
      <c r="K27" s="22">
        <v>3</v>
      </c>
      <c r="L27" s="22">
        <v>2011</v>
      </c>
      <c r="M27" s="39">
        <v>13.5</v>
      </c>
      <c r="N27" s="13"/>
      <c r="O27" s="39">
        <v>100</v>
      </c>
      <c r="P27" s="13"/>
      <c r="Q27" s="13"/>
      <c r="R27" s="5">
        <v>2010</v>
      </c>
      <c r="S27" s="13"/>
      <c r="T27" s="13"/>
      <c r="U27" s="5">
        <v>2010</v>
      </c>
      <c r="V27" s="13"/>
      <c r="W27" s="13"/>
      <c r="X27" s="5">
        <v>2010</v>
      </c>
      <c r="Y27" s="13"/>
      <c r="Z27" s="13"/>
      <c r="AA27" s="5">
        <v>2010</v>
      </c>
      <c r="AB27" s="39">
        <v>0.5</v>
      </c>
      <c r="AC27" s="13">
        <v>9</v>
      </c>
      <c r="AD27" s="13">
        <v>228.3</v>
      </c>
      <c r="AE27" s="13">
        <v>42</v>
      </c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74">
        <v>2</v>
      </c>
      <c r="AZ27" s="74">
        <v>6</v>
      </c>
      <c r="BA27" s="74">
        <v>2011</v>
      </c>
      <c r="BB27" s="13"/>
      <c r="BC27" s="39">
        <f t="shared" si="0"/>
        <v>6.75</v>
      </c>
      <c r="BD27" s="73">
        <v>60</v>
      </c>
      <c r="BE27" s="73">
        <v>19</v>
      </c>
      <c r="BF27" s="13"/>
      <c r="BG27" s="13">
        <v>0.13159999999999999</v>
      </c>
      <c r="BH27" s="13">
        <v>6.9000000000000006E-2</v>
      </c>
      <c r="BI27" s="13">
        <v>131.6</v>
      </c>
      <c r="BJ27" s="13">
        <v>72.5</v>
      </c>
      <c r="BK27" s="13">
        <v>43.8</v>
      </c>
      <c r="BL27" s="13"/>
      <c r="BM27" s="13">
        <v>69</v>
      </c>
      <c r="BN27" s="80">
        <v>60</v>
      </c>
      <c r="BO27" s="13">
        <v>29.3</v>
      </c>
      <c r="BP27" s="39">
        <f t="shared" si="1"/>
        <v>7.2500000000000009E-2</v>
      </c>
      <c r="BQ27" s="39">
        <f t="shared" si="2"/>
        <v>107.40740740740742</v>
      </c>
      <c r="BR27" s="39">
        <f t="shared" si="3"/>
        <v>88.888888888888886</v>
      </c>
      <c r="BS27" s="39">
        <f t="shared" si="4"/>
        <v>64.888888888888886</v>
      </c>
      <c r="BT27" s="39">
        <f t="shared" si="5"/>
        <v>153.77777777777777</v>
      </c>
      <c r="BU27" s="41"/>
    </row>
    <row r="28" spans="1:74" x14ac:dyDescent="0.25">
      <c r="A28" s="13">
        <v>3</v>
      </c>
      <c r="B28" s="13"/>
      <c r="C28" s="39" t="s">
        <v>227</v>
      </c>
      <c r="D28" s="73" t="s">
        <v>216</v>
      </c>
      <c r="E28" s="73">
        <v>25</v>
      </c>
      <c r="F28" s="73" t="s">
        <v>216</v>
      </c>
      <c r="G28" s="22">
        <v>15</v>
      </c>
      <c r="H28" s="22">
        <v>2</v>
      </c>
      <c r="I28" s="22">
        <v>2011</v>
      </c>
      <c r="J28" s="22">
        <v>2</v>
      </c>
      <c r="K28" s="22">
        <v>3</v>
      </c>
      <c r="L28" s="22">
        <v>2011</v>
      </c>
      <c r="M28" s="39">
        <v>13.5</v>
      </c>
      <c r="N28" s="13"/>
      <c r="O28" s="39">
        <v>100</v>
      </c>
      <c r="P28" s="13"/>
      <c r="Q28" s="13"/>
      <c r="R28" s="5">
        <v>2010</v>
      </c>
      <c r="S28" s="13"/>
      <c r="T28" s="13"/>
      <c r="U28" s="5">
        <v>2010</v>
      </c>
      <c r="V28" s="13"/>
      <c r="W28" s="13"/>
      <c r="X28" s="5">
        <v>2010</v>
      </c>
      <c r="Y28" s="13"/>
      <c r="Z28" s="13"/>
      <c r="AA28" s="5">
        <v>2010</v>
      </c>
      <c r="AB28" s="39">
        <v>0.5</v>
      </c>
      <c r="AC28" s="13">
        <v>10</v>
      </c>
      <c r="AD28" s="13">
        <v>98.9</v>
      </c>
      <c r="AE28" s="13">
        <v>16</v>
      </c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74">
        <v>2</v>
      </c>
      <c r="AZ28" s="74">
        <v>6</v>
      </c>
      <c r="BA28" s="74">
        <v>2011</v>
      </c>
      <c r="BB28" s="13"/>
      <c r="BC28" s="39">
        <f t="shared" si="0"/>
        <v>6.75</v>
      </c>
      <c r="BD28" s="73">
        <v>94</v>
      </c>
      <c r="BE28" s="73">
        <v>9</v>
      </c>
      <c r="BF28" s="13"/>
      <c r="BG28" s="13">
        <v>9.7500000000000003E-2</v>
      </c>
      <c r="BH28" s="13">
        <v>8.4199999999999997E-2</v>
      </c>
      <c r="BI28" s="13">
        <v>97.5</v>
      </c>
      <c r="BJ28" s="13">
        <v>52.4</v>
      </c>
      <c r="BK28" s="13">
        <v>23.8</v>
      </c>
      <c r="BL28" s="13"/>
      <c r="BM28" s="13">
        <v>84.2</v>
      </c>
      <c r="BN28" s="80">
        <v>76</v>
      </c>
      <c r="BO28" s="13">
        <v>27.4</v>
      </c>
      <c r="BP28" s="39">
        <f t="shared" si="1"/>
        <v>5.2399999999999995E-2</v>
      </c>
      <c r="BQ28" s="39">
        <f t="shared" si="2"/>
        <v>77.629629629629633</v>
      </c>
      <c r="BR28" s="39">
        <f t="shared" si="3"/>
        <v>112.5925925925926</v>
      </c>
      <c r="BS28" s="39">
        <f t="shared" si="4"/>
        <v>35.259259259259267</v>
      </c>
      <c r="BT28" s="39">
        <f t="shared" si="5"/>
        <v>147.85185185185185</v>
      </c>
      <c r="BU28" s="41"/>
    </row>
    <row r="29" spans="1:74" x14ac:dyDescent="0.25">
      <c r="A29" s="13">
        <v>3</v>
      </c>
      <c r="B29" s="13"/>
      <c r="C29" s="39" t="s">
        <v>227</v>
      </c>
      <c r="D29" s="73" t="s">
        <v>220</v>
      </c>
      <c r="E29" s="73">
        <v>26</v>
      </c>
      <c r="F29" s="73" t="s">
        <v>220</v>
      </c>
      <c r="G29" s="22">
        <v>15</v>
      </c>
      <c r="H29" s="22">
        <v>2</v>
      </c>
      <c r="I29" s="22">
        <v>2011</v>
      </c>
      <c r="J29" s="22">
        <v>2</v>
      </c>
      <c r="K29" s="22">
        <v>3</v>
      </c>
      <c r="L29" s="22">
        <v>2011</v>
      </c>
      <c r="M29" s="39">
        <v>13.5</v>
      </c>
      <c r="N29" s="13"/>
      <c r="O29" s="39">
        <v>100</v>
      </c>
      <c r="P29" s="13"/>
      <c r="Q29" s="13"/>
      <c r="R29" s="5">
        <v>2010</v>
      </c>
      <c r="S29" s="13"/>
      <c r="T29" s="13"/>
      <c r="U29" s="5">
        <v>2010</v>
      </c>
      <c r="V29" s="13"/>
      <c r="W29" s="13"/>
      <c r="X29" s="5">
        <v>2010</v>
      </c>
      <c r="Y29" s="13"/>
      <c r="Z29" s="13"/>
      <c r="AA29" s="5">
        <v>2010</v>
      </c>
      <c r="AB29" s="39">
        <v>0.5</v>
      </c>
      <c r="AC29" s="13">
        <v>8</v>
      </c>
      <c r="AD29" s="13">
        <v>205.4</v>
      </c>
      <c r="AE29" s="13">
        <v>34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74">
        <v>2</v>
      </c>
      <c r="AZ29" s="74">
        <v>6</v>
      </c>
      <c r="BA29" s="74">
        <v>2011</v>
      </c>
      <c r="BB29" s="13"/>
      <c r="BC29" s="39">
        <f t="shared" si="0"/>
        <v>6.75</v>
      </c>
      <c r="BD29" s="73">
        <v>102</v>
      </c>
      <c r="BE29" s="73">
        <v>10</v>
      </c>
      <c r="BF29" s="13"/>
      <c r="BG29" s="13">
        <v>0.1245</v>
      </c>
      <c r="BH29" s="13">
        <v>8.4599999999999995E-2</v>
      </c>
      <c r="BI29" s="13">
        <v>124.5</v>
      </c>
      <c r="BJ29" s="13">
        <v>67.3</v>
      </c>
      <c r="BK29" s="13">
        <v>42.1</v>
      </c>
      <c r="BL29" s="13"/>
      <c r="BM29" s="13">
        <v>84.6</v>
      </c>
      <c r="BN29" s="80">
        <v>78.2</v>
      </c>
      <c r="BO29" s="13">
        <v>29.1</v>
      </c>
      <c r="BP29" s="39">
        <f t="shared" si="1"/>
        <v>6.7299999999999999E-2</v>
      </c>
      <c r="BQ29" s="39">
        <f t="shared" si="2"/>
        <v>99.703703703703709</v>
      </c>
      <c r="BR29" s="39">
        <f t="shared" si="3"/>
        <v>115.85185185185185</v>
      </c>
      <c r="BS29" s="39">
        <f t="shared" si="4"/>
        <v>62.370370370370381</v>
      </c>
      <c r="BT29" s="39">
        <f t="shared" si="5"/>
        <v>178.22222222222223</v>
      </c>
      <c r="BU29" s="41"/>
    </row>
    <row r="30" spans="1:74" x14ac:dyDescent="0.25">
      <c r="A30" s="13">
        <v>3</v>
      </c>
      <c r="B30" s="13"/>
      <c r="C30" s="39" t="s">
        <v>227</v>
      </c>
      <c r="D30" s="73" t="s">
        <v>218</v>
      </c>
      <c r="E30" s="73">
        <v>27</v>
      </c>
      <c r="F30" s="73" t="s">
        <v>218</v>
      </c>
      <c r="G30" s="22">
        <v>15</v>
      </c>
      <c r="H30" s="22">
        <v>2</v>
      </c>
      <c r="I30" s="22">
        <v>2011</v>
      </c>
      <c r="J30" s="22">
        <v>2</v>
      </c>
      <c r="K30" s="22">
        <v>3</v>
      </c>
      <c r="L30" s="22">
        <v>2011</v>
      </c>
      <c r="M30" s="39">
        <v>13.5</v>
      </c>
      <c r="N30" s="13"/>
      <c r="O30" s="39">
        <v>100</v>
      </c>
      <c r="P30" s="13"/>
      <c r="Q30" s="13"/>
      <c r="R30" s="5">
        <v>2010</v>
      </c>
      <c r="S30" s="13"/>
      <c r="T30" s="13"/>
      <c r="U30" s="5">
        <v>2010</v>
      </c>
      <c r="V30" s="13"/>
      <c r="W30" s="13"/>
      <c r="X30" s="5">
        <v>2010</v>
      </c>
      <c r="Y30" s="13"/>
      <c r="Z30" s="13"/>
      <c r="AA30" s="5">
        <v>2010</v>
      </c>
      <c r="AB30" s="39">
        <v>0.5</v>
      </c>
      <c r="AC30" s="13">
        <v>8</v>
      </c>
      <c r="AD30" s="13">
        <v>49.4</v>
      </c>
      <c r="AE30" s="13">
        <v>6</v>
      </c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74">
        <v>2</v>
      </c>
      <c r="AZ30" s="74">
        <v>6</v>
      </c>
      <c r="BA30" s="74">
        <v>2011</v>
      </c>
      <c r="BB30" s="13"/>
      <c r="BC30" s="39">
        <f t="shared" si="0"/>
        <v>6.75</v>
      </c>
      <c r="BD30" s="73">
        <v>97</v>
      </c>
      <c r="BE30" s="73">
        <v>9</v>
      </c>
      <c r="BF30" s="13"/>
      <c r="BG30" s="13">
        <v>2.7600000000000003E-2</v>
      </c>
      <c r="BH30" s="13">
        <v>5.5399999999999998E-2</v>
      </c>
      <c r="BI30" s="13">
        <v>27.6</v>
      </c>
      <c r="BJ30" s="13">
        <v>7.9</v>
      </c>
      <c r="BK30" s="13">
        <v>4.4000000000000004</v>
      </c>
      <c r="BL30" s="13"/>
      <c r="BM30" s="13">
        <v>55.4</v>
      </c>
      <c r="BN30" s="80">
        <v>51.6</v>
      </c>
      <c r="BO30" s="13">
        <v>7.9</v>
      </c>
      <c r="BP30" s="39">
        <f t="shared" si="1"/>
        <v>7.9000000000000008E-3</v>
      </c>
      <c r="BQ30" s="39">
        <f t="shared" si="2"/>
        <v>11.703703703703706</v>
      </c>
      <c r="BR30" s="39">
        <f t="shared" si="3"/>
        <v>76.444444444444443</v>
      </c>
      <c r="BS30" s="39">
        <f t="shared" si="4"/>
        <v>6.5185185185185208</v>
      </c>
      <c r="BT30" s="39">
        <f t="shared" si="5"/>
        <v>82.962962962962962</v>
      </c>
      <c r="BU30" s="41"/>
    </row>
    <row r="31" spans="1:74" x14ac:dyDescent="0.25">
      <c r="A31" s="13">
        <v>3</v>
      </c>
      <c r="B31" s="13"/>
      <c r="C31" s="39" t="s">
        <v>227</v>
      </c>
      <c r="D31" s="73" t="s">
        <v>219</v>
      </c>
      <c r="E31" s="73">
        <v>28</v>
      </c>
      <c r="F31" s="73" t="s">
        <v>219</v>
      </c>
      <c r="G31" s="22">
        <v>15</v>
      </c>
      <c r="H31" s="22">
        <v>2</v>
      </c>
      <c r="I31" s="22">
        <v>2011</v>
      </c>
      <c r="J31" s="22">
        <v>2</v>
      </c>
      <c r="K31" s="22">
        <v>3</v>
      </c>
      <c r="L31" s="22">
        <v>2011</v>
      </c>
      <c r="M31" s="39">
        <v>13.5</v>
      </c>
      <c r="N31" s="13"/>
      <c r="O31" s="39">
        <v>100</v>
      </c>
      <c r="P31" s="13"/>
      <c r="Q31" s="13"/>
      <c r="R31" s="5">
        <v>2010</v>
      </c>
      <c r="S31" s="13"/>
      <c r="T31" s="13"/>
      <c r="U31" s="5">
        <v>2010</v>
      </c>
      <c r="V31" s="13"/>
      <c r="W31" s="13"/>
      <c r="X31" s="5">
        <v>2010</v>
      </c>
      <c r="Y31" s="13"/>
      <c r="Z31" s="13"/>
      <c r="AA31" s="5">
        <v>2010</v>
      </c>
      <c r="AB31" s="39">
        <v>0.5</v>
      </c>
      <c r="AC31" s="13">
        <v>9</v>
      </c>
      <c r="AD31" s="13">
        <v>122.3</v>
      </c>
      <c r="AE31" s="13">
        <v>16</v>
      </c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74">
        <v>2</v>
      </c>
      <c r="AZ31" s="74">
        <v>6</v>
      </c>
      <c r="BA31" s="74">
        <v>2011</v>
      </c>
      <c r="BB31" s="13"/>
      <c r="BC31" s="39">
        <f t="shared" si="0"/>
        <v>6.75</v>
      </c>
      <c r="BD31" s="73">
        <v>101</v>
      </c>
      <c r="BE31" s="73">
        <v>6</v>
      </c>
      <c r="BF31" s="13"/>
      <c r="BG31" s="13">
        <v>3.3000000000000002E-2</v>
      </c>
      <c r="BH31" s="13">
        <v>6.7599999999999993E-2</v>
      </c>
      <c r="BI31" s="13">
        <v>33</v>
      </c>
      <c r="BJ31" s="13">
        <v>5.2</v>
      </c>
      <c r="BK31" s="13">
        <v>5.2</v>
      </c>
      <c r="BL31" s="13"/>
      <c r="BM31" s="13">
        <v>67.599999999999994</v>
      </c>
      <c r="BN31" s="80">
        <v>62.1</v>
      </c>
      <c r="BO31" s="13">
        <v>5.2</v>
      </c>
      <c r="BP31" s="39">
        <f t="shared" si="1"/>
        <v>5.2000000000000006E-3</v>
      </c>
      <c r="BQ31" s="39">
        <f t="shared" si="2"/>
        <v>7.7037037037037051</v>
      </c>
      <c r="BR31" s="39">
        <f t="shared" si="3"/>
        <v>92</v>
      </c>
      <c r="BS31" s="39">
        <f t="shared" si="4"/>
        <v>7.7037037037037051</v>
      </c>
      <c r="BT31" s="39">
        <f t="shared" si="5"/>
        <v>99.703703703703709</v>
      </c>
      <c r="BU31" s="41"/>
    </row>
    <row r="32" spans="1:74" x14ac:dyDescent="0.25">
      <c r="A32" s="13">
        <v>3</v>
      </c>
      <c r="B32" s="13"/>
      <c r="C32" s="39" t="s">
        <v>227</v>
      </c>
      <c r="D32" s="73" t="s">
        <v>221</v>
      </c>
      <c r="E32" s="73">
        <v>29</v>
      </c>
      <c r="F32" s="73" t="s">
        <v>221</v>
      </c>
      <c r="G32" s="22">
        <v>15</v>
      </c>
      <c r="H32" s="22">
        <v>2</v>
      </c>
      <c r="I32" s="22">
        <v>2011</v>
      </c>
      <c r="J32" s="22">
        <v>2</v>
      </c>
      <c r="K32" s="22">
        <v>3</v>
      </c>
      <c r="L32" s="22">
        <v>2011</v>
      </c>
      <c r="M32" s="39">
        <v>13.5</v>
      </c>
      <c r="N32" s="13"/>
      <c r="O32" s="39">
        <v>100</v>
      </c>
      <c r="P32" s="13"/>
      <c r="Q32" s="13"/>
      <c r="R32" s="5">
        <v>2010</v>
      </c>
      <c r="S32" s="13"/>
      <c r="T32" s="13"/>
      <c r="U32" s="5">
        <v>2010</v>
      </c>
      <c r="V32" s="13"/>
      <c r="W32" s="13"/>
      <c r="X32" s="5">
        <v>2010</v>
      </c>
      <c r="Y32" s="13"/>
      <c r="Z32" s="13"/>
      <c r="AA32" s="5">
        <v>2010</v>
      </c>
      <c r="AB32" s="39">
        <v>0.5</v>
      </c>
      <c r="AC32" s="13">
        <v>6</v>
      </c>
      <c r="AD32" s="13">
        <v>55.8</v>
      </c>
      <c r="AE32" s="13">
        <v>4</v>
      </c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74">
        <v>2</v>
      </c>
      <c r="AZ32" s="74">
        <v>6</v>
      </c>
      <c r="BA32" s="74">
        <v>2011</v>
      </c>
      <c r="BB32" s="13"/>
      <c r="BC32" s="39">
        <f t="shared" si="0"/>
        <v>6.75</v>
      </c>
      <c r="BD32" s="73">
        <v>121</v>
      </c>
      <c r="BE32" s="73">
        <v>19</v>
      </c>
      <c r="BF32" s="13"/>
      <c r="BG32" s="13">
        <v>0.1414</v>
      </c>
      <c r="BH32" s="13">
        <v>0.11259999999999999</v>
      </c>
      <c r="BI32" s="13">
        <v>141.4</v>
      </c>
      <c r="BJ32" s="13">
        <v>91.5</v>
      </c>
      <c r="BK32" s="13">
        <v>35.6</v>
      </c>
      <c r="BL32" s="13"/>
      <c r="BM32" s="13">
        <v>112.6</v>
      </c>
      <c r="BN32" s="80">
        <v>106.4</v>
      </c>
      <c r="BO32" s="13">
        <v>28.5</v>
      </c>
      <c r="BP32" s="39">
        <f t="shared" si="1"/>
        <v>9.1499999999999998E-2</v>
      </c>
      <c r="BQ32" s="39">
        <f t="shared" si="2"/>
        <v>135.55555555555554</v>
      </c>
      <c r="BR32" s="39">
        <f t="shared" si="3"/>
        <v>157.62962962962962</v>
      </c>
      <c r="BS32" s="39">
        <f t="shared" si="4"/>
        <v>52.74074074074074</v>
      </c>
      <c r="BT32" s="39">
        <f t="shared" si="5"/>
        <v>210.37037037037035</v>
      </c>
      <c r="BU32" s="41"/>
    </row>
    <row r="33" spans="1:74" x14ac:dyDescent="0.25">
      <c r="A33" s="13">
        <v>3</v>
      </c>
      <c r="B33" s="13"/>
      <c r="C33" s="39" t="s">
        <v>227</v>
      </c>
      <c r="D33" s="73" t="s">
        <v>217</v>
      </c>
      <c r="E33" s="73">
        <v>30</v>
      </c>
      <c r="F33" s="73" t="s">
        <v>217</v>
      </c>
      <c r="G33" s="22">
        <v>15</v>
      </c>
      <c r="H33" s="22">
        <v>2</v>
      </c>
      <c r="I33" s="22">
        <v>2011</v>
      </c>
      <c r="J33" s="22">
        <v>2</v>
      </c>
      <c r="K33" s="22">
        <v>3</v>
      </c>
      <c r="L33" s="22">
        <v>2011</v>
      </c>
      <c r="M33" s="39">
        <v>13.5</v>
      </c>
      <c r="N33" s="13"/>
      <c r="O33" s="39">
        <v>100</v>
      </c>
      <c r="P33" s="13"/>
      <c r="Q33" s="13"/>
      <c r="R33" s="5">
        <v>2010</v>
      </c>
      <c r="S33" s="13"/>
      <c r="T33" s="13"/>
      <c r="U33" s="5">
        <v>2010</v>
      </c>
      <c r="V33" s="13"/>
      <c r="W33" s="13"/>
      <c r="X33" s="5">
        <v>2010</v>
      </c>
      <c r="Y33" s="13"/>
      <c r="Z33" s="13"/>
      <c r="AA33" s="5">
        <v>2010</v>
      </c>
      <c r="AB33" s="39">
        <v>0.5</v>
      </c>
      <c r="AC33" s="13">
        <v>9</v>
      </c>
      <c r="AD33" s="13">
        <v>79.400000000000006</v>
      </c>
      <c r="AE33" s="13">
        <v>10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74">
        <v>2</v>
      </c>
      <c r="AZ33" s="74">
        <v>6</v>
      </c>
      <c r="BA33" s="74">
        <v>2011</v>
      </c>
      <c r="BB33" s="13"/>
      <c r="BC33" s="39">
        <f t="shared" si="0"/>
        <v>6.75</v>
      </c>
      <c r="BD33" s="73">
        <v>98</v>
      </c>
      <c r="BE33" s="73">
        <v>7</v>
      </c>
      <c r="BF33" s="13"/>
      <c r="BG33" s="13">
        <v>5.04E-2</v>
      </c>
      <c r="BH33" s="13">
        <v>9.01E-2</v>
      </c>
      <c r="BI33" s="13">
        <v>50.4</v>
      </c>
      <c r="BJ33" s="13">
        <v>22.3</v>
      </c>
      <c r="BK33" s="13">
        <v>14.3</v>
      </c>
      <c r="BL33" s="13"/>
      <c r="BM33" s="13">
        <v>90.1</v>
      </c>
      <c r="BN33" s="80">
        <v>82.6</v>
      </c>
      <c r="BO33" s="13">
        <v>22.3</v>
      </c>
      <c r="BP33" s="39">
        <f t="shared" si="1"/>
        <v>2.23E-2</v>
      </c>
      <c r="BQ33" s="39">
        <f t="shared" si="2"/>
        <v>33.037037037037038</v>
      </c>
      <c r="BR33" s="39">
        <f t="shared" si="3"/>
        <v>122.37037037037038</v>
      </c>
      <c r="BS33" s="39">
        <f t="shared" si="4"/>
        <v>21.18518518518519</v>
      </c>
      <c r="BT33" s="39">
        <f t="shared" si="5"/>
        <v>143.55555555555557</v>
      </c>
      <c r="BU33" s="41"/>
    </row>
    <row r="34" spans="1:74" x14ac:dyDescent="0.25">
      <c r="A34" s="13">
        <v>3</v>
      </c>
      <c r="B34" s="13"/>
      <c r="C34" s="13" t="s">
        <v>228</v>
      </c>
      <c r="D34" s="73" t="s">
        <v>220</v>
      </c>
      <c r="E34" s="73">
        <v>31</v>
      </c>
      <c r="F34" s="73" t="s">
        <v>220</v>
      </c>
      <c r="G34" s="22">
        <v>15</v>
      </c>
      <c r="H34" s="22">
        <v>2</v>
      </c>
      <c r="I34" s="22">
        <v>2011</v>
      </c>
      <c r="J34" s="22">
        <v>2</v>
      </c>
      <c r="K34" s="22">
        <v>3</v>
      </c>
      <c r="L34" s="22">
        <v>2011</v>
      </c>
      <c r="M34" s="39">
        <v>13.5</v>
      </c>
      <c r="N34" s="13"/>
      <c r="O34" s="39">
        <v>100</v>
      </c>
      <c r="P34" s="13"/>
      <c r="Q34" s="13"/>
      <c r="R34" s="5">
        <v>2010</v>
      </c>
      <c r="S34" s="13"/>
      <c r="T34" s="13"/>
      <c r="U34" s="5">
        <v>2010</v>
      </c>
      <c r="V34" s="13"/>
      <c r="W34" s="13"/>
      <c r="X34" s="5">
        <v>2010</v>
      </c>
      <c r="Y34" s="13"/>
      <c r="Z34" s="13"/>
      <c r="AA34" s="5">
        <v>2010</v>
      </c>
      <c r="AB34" s="39">
        <v>0.5</v>
      </c>
      <c r="AC34" s="13">
        <v>6</v>
      </c>
      <c r="AD34" s="13">
        <v>35.5</v>
      </c>
      <c r="AE34" s="13">
        <v>3</v>
      </c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74">
        <v>2</v>
      </c>
      <c r="AZ34" s="74">
        <v>6</v>
      </c>
      <c r="BA34" s="74">
        <v>2011</v>
      </c>
      <c r="BB34" s="13"/>
      <c r="BC34" s="39">
        <f t="shared" si="0"/>
        <v>6.75</v>
      </c>
      <c r="BD34" s="73">
        <v>65</v>
      </c>
      <c r="BE34" s="73">
        <v>13</v>
      </c>
      <c r="BF34" s="13"/>
      <c r="BG34" s="13">
        <v>7.8900000000000012E-2</v>
      </c>
      <c r="BH34" s="13">
        <v>6.7599999999999993E-2</v>
      </c>
      <c r="BI34" s="13">
        <v>78.900000000000006</v>
      </c>
      <c r="BJ34" s="13">
        <v>40.799999999999997</v>
      </c>
      <c r="BK34" s="13">
        <v>24.3</v>
      </c>
      <c r="BL34" s="13"/>
      <c r="BM34" s="13">
        <v>67.599999999999994</v>
      </c>
      <c r="BN34" s="80">
        <v>60.2</v>
      </c>
      <c r="BO34" s="13">
        <v>26.5</v>
      </c>
      <c r="BP34" s="39">
        <f t="shared" si="1"/>
        <v>4.0800000000000003E-2</v>
      </c>
      <c r="BQ34" s="39">
        <f t="shared" si="2"/>
        <v>60.44444444444445</v>
      </c>
      <c r="BR34" s="39">
        <f t="shared" si="3"/>
        <v>89.18518518518519</v>
      </c>
      <c r="BS34" s="39">
        <f t="shared" si="4"/>
        <v>36.000000000000007</v>
      </c>
      <c r="BT34" s="39">
        <f t="shared" si="5"/>
        <v>125.18518518518519</v>
      </c>
    </row>
    <row r="35" spans="1:74" x14ac:dyDescent="0.25">
      <c r="A35" s="13">
        <v>3</v>
      </c>
      <c r="B35" s="13"/>
      <c r="C35" s="13" t="s">
        <v>228</v>
      </c>
      <c r="D35" s="73" t="s">
        <v>217</v>
      </c>
      <c r="E35" s="73">
        <v>32</v>
      </c>
      <c r="F35" s="73" t="s">
        <v>217</v>
      </c>
      <c r="G35" s="22">
        <v>15</v>
      </c>
      <c r="H35" s="22">
        <v>2</v>
      </c>
      <c r="I35" s="22">
        <v>2011</v>
      </c>
      <c r="J35" s="22">
        <v>2</v>
      </c>
      <c r="K35" s="22">
        <v>3</v>
      </c>
      <c r="L35" s="22">
        <v>2011</v>
      </c>
      <c r="M35" s="39">
        <v>13.5</v>
      </c>
      <c r="N35" s="13"/>
      <c r="O35" s="39">
        <v>100</v>
      </c>
      <c r="P35" s="13"/>
      <c r="Q35" s="13"/>
      <c r="R35" s="5">
        <v>2010</v>
      </c>
      <c r="S35" s="13"/>
      <c r="T35" s="13"/>
      <c r="U35" s="5">
        <v>2010</v>
      </c>
      <c r="V35" s="13"/>
      <c r="W35" s="13"/>
      <c r="X35" s="5">
        <v>2010</v>
      </c>
      <c r="Y35" s="13"/>
      <c r="Z35" s="13"/>
      <c r="AA35" s="5">
        <v>2010</v>
      </c>
      <c r="AB35" s="39">
        <v>0.5</v>
      </c>
      <c r="AC35" s="13">
        <v>8</v>
      </c>
      <c r="AD35" s="13">
        <v>184.2</v>
      </c>
      <c r="AE35" s="13">
        <v>34</v>
      </c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74">
        <v>2</v>
      </c>
      <c r="AZ35" s="74">
        <v>6</v>
      </c>
      <c r="BA35" s="74">
        <v>2011</v>
      </c>
      <c r="BB35" s="13"/>
      <c r="BC35" s="39">
        <f t="shared" si="0"/>
        <v>6.75</v>
      </c>
      <c r="BD35" s="73">
        <v>116</v>
      </c>
      <c r="BE35" s="73">
        <v>13</v>
      </c>
      <c r="BF35" s="13"/>
      <c r="BG35" s="13">
        <v>7.5499999999999998E-2</v>
      </c>
      <c r="BH35" s="13">
        <v>0.11459999999999999</v>
      </c>
      <c r="BI35" s="13">
        <v>75.5</v>
      </c>
      <c r="BJ35" s="13">
        <v>36.299999999999997</v>
      </c>
      <c r="BK35" s="13">
        <v>21.2</v>
      </c>
      <c r="BL35" s="13"/>
      <c r="BM35" s="13">
        <v>114.6</v>
      </c>
      <c r="BN35" s="80">
        <v>103.9</v>
      </c>
      <c r="BO35" s="13">
        <v>27.4</v>
      </c>
      <c r="BP35" s="39">
        <f t="shared" si="1"/>
        <v>3.6299999999999999E-2</v>
      </c>
      <c r="BQ35" s="39">
        <f t="shared" si="2"/>
        <v>53.777777777777779</v>
      </c>
      <c r="BR35" s="39">
        <f t="shared" si="3"/>
        <v>153.92592592592592</v>
      </c>
      <c r="BS35" s="39">
        <f t="shared" si="4"/>
        <v>31.407407407407405</v>
      </c>
      <c r="BT35" s="39">
        <f t="shared" si="5"/>
        <v>185.33333333333331</v>
      </c>
    </row>
    <row r="36" spans="1:74" x14ac:dyDescent="0.25">
      <c r="A36" s="13">
        <v>3</v>
      </c>
      <c r="B36" s="13"/>
      <c r="C36" s="13" t="s">
        <v>228</v>
      </c>
      <c r="D36" s="73" t="s">
        <v>216</v>
      </c>
      <c r="E36" s="73">
        <v>33</v>
      </c>
      <c r="F36" s="73" t="s">
        <v>216</v>
      </c>
      <c r="G36" s="22">
        <v>15</v>
      </c>
      <c r="H36" s="22">
        <v>2</v>
      </c>
      <c r="I36" s="22">
        <v>2011</v>
      </c>
      <c r="J36" s="22">
        <v>2</v>
      </c>
      <c r="K36" s="22">
        <v>3</v>
      </c>
      <c r="L36" s="22">
        <v>2011</v>
      </c>
      <c r="M36" s="39">
        <v>13.5</v>
      </c>
      <c r="N36" s="13"/>
      <c r="O36" s="39">
        <v>100</v>
      </c>
      <c r="P36" s="13"/>
      <c r="Q36" s="13"/>
      <c r="R36" s="5">
        <v>2010</v>
      </c>
      <c r="S36" s="13"/>
      <c r="T36" s="13"/>
      <c r="U36" s="5">
        <v>2010</v>
      </c>
      <c r="V36" s="13"/>
      <c r="W36" s="13"/>
      <c r="X36" s="5">
        <v>2010</v>
      </c>
      <c r="Y36" s="13"/>
      <c r="Z36" s="13"/>
      <c r="AA36" s="5">
        <v>2010</v>
      </c>
      <c r="AB36" s="39">
        <v>0.5</v>
      </c>
      <c r="AC36" s="13">
        <v>5</v>
      </c>
      <c r="AD36" s="13">
        <v>91.5</v>
      </c>
      <c r="AE36" s="13">
        <v>14</v>
      </c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74">
        <v>2</v>
      </c>
      <c r="AZ36" s="74">
        <v>6</v>
      </c>
      <c r="BA36" s="74">
        <v>2011</v>
      </c>
      <c r="BB36" s="13"/>
      <c r="BC36" s="39">
        <f t="shared" si="0"/>
        <v>6.75</v>
      </c>
      <c r="BD36" s="73">
        <v>118</v>
      </c>
      <c r="BE36" s="73">
        <v>16</v>
      </c>
      <c r="BF36" s="13"/>
      <c r="BG36" s="13">
        <v>0.1052</v>
      </c>
      <c r="BH36" s="13">
        <v>9.01E-2</v>
      </c>
      <c r="BI36" s="13">
        <v>105.2</v>
      </c>
      <c r="BJ36" s="13">
        <v>59.2</v>
      </c>
      <c r="BK36" s="13">
        <v>30.1</v>
      </c>
      <c r="BL36" s="13"/>
      <c r="BM36" s="13">
        <v>90.1</v>
      </c>
      <c r="BN36" s="80">
        <v>88.1</v>
      </c>
      <c r="BO36" s="13">
        <v>24.3</v>
      </c>
      <c r="BP36" s="39">
        <f t="shared" si="1"/>
        <v>5.9200000000000003E-2</v>
      </c>
      <c r="BQ36" s="39">
        <f t="shared" si="2"/>
        <v>87.703703703703709</v>
      </c>
      <c r="BR36" s="39">
        <f t="shared" si="3"/>
        <v>130.5185185185185</v>
      </c>
      <c r="BS36" s="39">
        <f t="shared" si="4"/>
        <v>44.592592592592602</v>
      </c>
      <c r="BT36" s="39">
        <f t="shared" si="5"/>
        <v>175.11111111111111</v>
      </c>
    </row>
    <row r="37" spans="1:74" x14ac:dyDescent="0.25">
      <c r="A37" s="13">
        <v>3</v>
      </c>
      <c r="B37" s="13"/>
      <c r="C37" s="13" t="s">
        <v>228</v>
      </c>
      <c r="D37" s="73" t="s">
        <v>219</v>
      </c>
      <c r="E37" s="73">
        <v>34</v>
      </c>
      <c r="F37" s="73" t="s">
        <v>219</v>
      </c>
      <c r="G37" s="22">
        <v>15</v>
      </c>
      <c r="H37" s="22">
        <v>2</v>
      </c>
      <c r="I37" s="22">
        <v>2011</v>
      </c>
      <c r="J37" s="22">
        <v>2</v>
      </c>
      <c r="K37" s="22">
        <v>3</v>
      </c>
      <c r="L37" s="22">
        <v>2011</v>
      </c>
      <c r="M37" s="39">
        <v>13.5</v>
      </c>
      <c r="N37" s="13"/>
      <c r="O37" s="39">
        <v>100</v>
      </c>
      <c r="P37" s="13"/>
      <c r="Q37" s="13"/>
      <c r="R37" s="5">
        <v>2010</v>
      </c>
      <c r="S37" s="13"/>
      <c r="T37" s="13"/>
      <c r="U37" s="5">
        <v>2010</v>
      </c>
      <c r="V37" s="13"/>
      <c r="W37" s="13"/>
      <c r="X37" s="5">
        <v>2010</v>
      </c>
      <c r="Y37" s="13"/>
      <c r="Z37" s="13"/>
      <c r="AA37" s="5">
        <v>2010</v>
      </c>
      <c r="AB37" s="39">
        <v>0.5</v>
      </c>
      <c r="AC37" s="13">
        <v>5</v>
      </c>
      <c r="AD37" s="13">
        <v>155</v>
      </c>
      <c r="AE37" s="13">
        <v>26</v>
      </c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74">
        <v>2</v>
      </c>
      <c r="AZ37" s="74">
        <v>6</v>
      </c>
      <c r="BA37" s="74">
        <v>2011</v>
      </c>
      <c r="BB37" s="13"/>
      <c r="BC37" s="39">
        <f t="shared" si="0"/>
        <v>6.75</v>
      </c>
      <c r="BD37" s="73">
        <v>106</v>
      </c>
      <c r="BE37" s="73">
        <v>14</v>
      </c>
      <c r="BF37" s="13"/>
      <c r="BG37" s="13">
        <v>6.93E-2</v>
      </c>
      <c r="BH37" s="13">
        <v>0.1618</v>
      </c>
      <c r="BI37" s="13">
        <v>69.3</v>
      </c>
      <c r="BJ37" s="13">
        <v>18.600000000000001</v>
      </c>
      <c r="BK37" s="13">
        <v>34.700000000000003</v>
      </c>
      <c r="BL37" s="13"/>
      <c r="BM37" s="13">
        <v>161.80000000000001</v>
      </c>
      <c r="BN37" s="80">
        <v>153.9</v>
      </c>
      <c r="BO37" s="13">
        <v>18.600000000000001</v>
      </c>
      <c r="BP37" s="39">
        <f t="shared" si="1"/>
        <v>1.8600000000000002E-2</v>
      </c>
      <c r="BQ37" s="39">
        <f t="shared" si="2"/>
        <v>27.555555555555561</v>
      </c>
      <c r="BR37" s="39">
        <f t="shared" si="3"/>
        <v>228</v>
      </c>
      <c r="BS37" s="39">
        <f t="shared" si="4"/>
        <v>51.407407407407405</v>
      </c>
      <c r="BT37" s="39">
        <f t="shared" si="5"/>
        <v>279.40740740740739</v>
      </c>
    </row>
    <row r="38" spans="1:74" s="75" customFormat="1" x14ac:dyDescent="0.25">
      <c r="A38" s="80">
        <v>3</v>
      </c>
      <c r="B38" s="80"/>
      <c r="C38" s="13" t="s">
        <v>228</v>
      </c>
      <c r="D38" s="80" t="s">
        <v>223</v>
      </c>
      <c r="E38" s="80">
        <v>35</v>
      </c>
      <c r="F38" s="80" t="s">
        <v>223</v>
      </c>
      <c r="G38" s="82">
        <v>15</v>
      </c>
      <c r="H38" s="82">
        <v>2</v>
      </c>
      <c r="I38" s="82">
        <v>2011</v>
      </c>
      <c r="J38" s="82">
        <v>2</v>
      </c>
      <c r="K38" s="82">
        <v>3</v>
      </c>
      <c r="L38" s="82">
        <v>2011</v>
      </c>
      <c r="M38" s="76">
        <v>13.5</v>
      </c>
      <c r="N38" s="80"/>
      <c r="O38" s="76">
        <v>100</v>
      </c>
      <c r="P38" s="80"/>
      <c r="Q38" s="80"/>
      <c r="R38" s="83">
        <v>2010</v>
      </c>
      <c r="S38" s="80"/>
      <c r="T38" s="80"/>
      <c r="U38" s="83">
        <v>2010</v>
      </c>
      <c r="V38" s="80"/>
      <c r="W38" s="80"/>
      <c r="X38" s="83">
        <v>2010</v>
      </c>
      <c r="Y38" s="80"/>
      <c r="Z38" s="80"/>
      <c r="AA38" s="83">
        <v>2010</v>
      </c>
      <c r="AB38" s="39">
        <v>0.5</v>
      </c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3">
        <v>2</v>
      </c>
      <c r="AZ38" s="83">
        <v>6</v>
      </c>
      <c r="BA38" s="83">
        <v>2011</v>
      </c>
      <c r="BB38" s="80"/>
      <c r="BC38" s="76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39"/>
      <c r="BQ38" s="39"/>
      <c r="BR38" s="39"/>
      <c r="BS38" s="39"/>
      <c r="BT38" s="39"/>
      <c r="BV38" s="80"/>
    </row>
    <row r="39" spans="1:74" x14ac:dyDescent="0.25">
      <c r="A39" s="13">
        <v>3</v>
      </c>
      <c r="B39" s="13"/>
      <c r="C39" s="13" t="s">
        <v>228</v>
      </c>
      <c r="D39" s="73" t="s">
        <v>218</v>
      </c>
      <c r="E39" s="73">
        <v>36</v>
      </c>
      <c r="F39" s="73" t="s">
        <v>218</v>
      </c>
      <c r="G39" s="22">
        <v>15</v>
      </c>
      <c r="H39" s="22">
        <v>2</v>
      </c>
      <c r="I39" s="22">
        <v>2011</v>
      </c>
      <c r="J39" s="22">
        <v>2</v>
      </c>
      <c r="K39" s="22">
        <v>3</v>
      </c>
      <c r="L39" s="22">
        <v>2011</v>
      </c>
      <c r="M39" s="39">
        <v>13.5</v>
      </c>
      <c r="N39" s="13"/>
      <c r="O39" s="39">
        <v>100</v>
      </c>
      <c r="P39" s="13"/>
      <c r="Q39" s="13"/>
      <c r="R39" s="5">
        <v>2010</v>
      </c>
      <c r="S39" s="13"/>
      <c r="T39" s="13"/>
      <c r="U39" s="5">
        <v>2010</v>
      </c>
      <c r="V39" s="13"/>
      <c r="W39" s="13"/>
      <c r="X39" s="5">
        <v>2010</v>
      </c>
      <c r="Y39" s="13"/>
      <c r="Z39" s="13"/>
      <c r="AA39" s="5">
        <v>2010</v>
      </c>
      <c r="AB39" s="39">
        <v>0.5</v>
      </c>
      <c r="AC39" s="13">
        <v>8</v>
      </c>
      <c r="AD39" s="13">
        <v>84.5</v>
      </c>
      <c r="AE39" s="13">
        <v>12</v>
      </c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74">
        <v>2</v>
      </c>
      <c r="AZ39" s="74">
        <v>6</v>
      </c>
      <c r="BA39" s="74">
        <v>2011</v>
      </c>
      <c r="BB39" s="13"/>
      <c r="BC39" s="39">
        <f t="shared" si="0"/>
        <v>6.75</v>
      </c>
      <c r="BD39" s="13">
        <v>109</v>
      </c>
      <c r="BE39" s="13">
        <v>8</v>
      </c>
      <c r="BF39" s="13"/>
      <c r="BG39" s="13">
        <v>1.9300000000000001E-2</v>
      </c>
      <c r="BH39" s="13">
        <v>9.6500000000000002E-2</v>
      </c>
      <c r="BI39" s="13">
        <v>19.3</v>
      </c>
      <c r="BJ39" s="13">
        <v>2.9</v>
      </c>
      <c r="BK39" s="13">
        <v>4.5</v>
      </c>
      <c r="BL39" s="13"/>
      <c r="BM39" s="13">
        <v>96.5</v>
      </c>
      <c r="BN39" s="80">
        <v>92.6</v>
      </c>
      <c r="BO39" s="13">
        <v>2.9</v>
      </c>
      <c r="BP39" s="39">
        <f t="shared" si="1"/>
        <v>2.8999999999999998E-3</v>
      </c>
      <c r="BQ39" s="39">
        <f t="shared" si="2"/>
        <v>4.2962962962962958</v>
      </c>
      <c r="BR39" s="39">
        <f t="shared" si="3"/>
        <v>137.18518518518516</v>
      </c>
      <c r="BS39" s="39">
        <f t="shared" si="4"/>
        <v>6.6666666666666679</v>
      </c>
      <c r="BT39" s="39">
        <f t="shared" si="5"/>
        <v>143.85185185185182</v>
      </c>
    </row>
    <row r="40" spans="1:74" x14ac:dyDescent="0.25">
      <c r="A40" s="81"/>
      <c r="AE40" s="81"/>
      <c r="AY40" s="70"/>
    </row>
    <row r="41" spans="1:74" x14ac:dyDescent="0.25">
      <c r="AE41" s="81"/>
    </row>
  </sheetData>
  <mergeCells count="8">
    <mergeCell ref="V2:X2"/>
    <mergeCell ref="Y2:AA2"/>
    <mergeCell ref="AY2:BA2"/>
    <mergeCell ref="J2:L2"/>
    <mergeCell ref="G1:I1"/>
    <mergeCell ref="G2:I2"/>
    <mergeCell ref="P2:R2"/>
    <mergeCell ref="S2:U2"/>
  </mergeCells>
  <dataValidations count="7">
    <dataValidation type="whole" operator="greaterThan" allowBlank="1" showInputMessage="1" showErrorMessage="1" sqref="BD4:BD22 AC4:AC23 AJ4:AJ23 AN4:AO23">
      <formula1>0</formula1>
    </dataValidation>
    <dataValidation type="list" allowBlank="1" showInputMessage="1" showErrorMessage="1" sqref="A4:B23">
      <formula1>"1,2,3,4,5,6,7,8,9,10,11,12,13,14,15,16,17,18,19,20"</formula1>
    </dataValidation>
    <dataValidation type="whole" allowBlank="1" showInputMessage="1" showErrorMessage="1" sqref="AY4:AY23 G4:G39 P4:P23 S4:S23 V4:V23 Y4:Y23 J4:J39">
      <formula1>1</formula1>
      <formula2>31</formula2>
    </dataValidation>
    <dataValidation type="whole" allowBlank="1" showInputMessage="1" showErrorMessage="1" sqref="AZ4:AZ23 H4:H39 Q4:Q23 T4:T23 W4:W23 Z4:Z23 K4:K39">
      <formula1>1</formula1>
      <formula2>12</formula2>
    </dataValidation>
    <dataValidation type="whole" operator="greaterThan" allowBlank="1" showInputMessage="1" showErrorMessage="1" sqref="BA4:BA23 I4:I39 R4:R39 U4:U39 X4:X39 AA4:AA39 L4:L39">
      <formula1>2009</formula1>
    </dataValidation>
    <dataValidation type="decimal" operator="greaterThan" allowBlank="1" showInputMessage="1" showErrorMessage="1" sqref="BP4:BT39 AB4:AB39 AD4:AI23 AL4:AM23 AS4:AU23 AW4:AX23 M4:M39 BC4:BC39 BB4:BB23 BE4:BM23 BO4:BO23">
      <formula1>0</formula1>
    </dataValidation>
    <dataValidation type="decimal" allowBlank="1" showInputMessage="1" showErrorMessage="1" sqref="AV4:AV23 AP4:AR23 O4:O39">
      <formula1>0</formula1>
      <formula2>100</formula2>
    </dataValidation>
  </dataValidation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/>
  <dimension ref="A1:O46"/>
  <sheetViews>
    <sheetView workbookViewId="0">
      <selection activeCell="L1" sqref="L1:L65536"/>
    </sheetView>
  </sheetViews>
  <sheetFormatPr defaultRowHeight="15" x14ac:dyDescent="0.25"/>
  <cols>
    <col min="1" max="3" width="9.140625" style="9" customWidth="1"/>
    <col min="4" max="4" width="28.85546875" style="9" bestFit="1" customWidth="1"/>
    <col min="5" max="5" width="45.42578125" style="9" bestFit="1" customWidth="1"/>
    <col min="6" max="6" width="28.140625" style="9" bestFit="1" customWidth="1"/>
    <col min="7" max="7" width="23.5703125" style="9" bestFit="1" customWidth="1"/>
    <col min="8" max="10" width="28.85546875" style="9" bestFit="1" customWidth="1"/>
    <col min="11" max="11" width="20" style="9" bestFit="1" customWidth="1"/>
    <col min="12" max="12" width="14.85546875" style="9" bestFit="1" customWidth="1"/>
    <col min="13" max="13" width="11.140625" style="9" bestFit="1" customWidth="1"/>
    <col min="14" max="14" width="11.5703125" style="9" bestFit="1" customWidth="1"/>
    <col min="15" max="15" width="16.28515625" style="9" bestFit="1" customWidth="1"/>
  </cols>
  <sheetData>
    <row r="1" spans="1:15" s="4" customFormat="1" x14ac:dyDescent="0.25">
      <c r="A1" s="8"/>
      <c r="B1" s="8"/>
      <c r="C1" s="8"/>
      <c r="D1" s="8" t="s">
        <v>14</v>
      </c>
      <c r="E1" s="8" t="s">
        <v>15</v>
      </c>
      <c r="F1" s="8" t="s">
        <v>21</v>
      </c>
      <c r="G1" s="8" t="s">
        <v>62</v>
      </c>
      <c r="H1" s="8" t="s">
        <v>63</v>
      </c>
      <c r="I1" s="8" t="s">
        <v>72</v>
      </c>
      <c r="J1" s="8" t="s">
        <v>84</v>
      </c>
      <c r="K1" s="8" t="s">
        <v>17</v>
      </c>
      <c r="L1" s="8" t="s">
        <v>113</v>
      </c>
      <c r="M1" s="8" t="s">
        <v>93</v>
      </c>
      <c r="N1" s="8" t="s">
        <v>96</v>
      </c>
      <c r="O1" s="8" t="s">
        <v>99</v>
      </c>
    </row>
    <row r="2" spans="1:15" ht="15.75" x14ac:dyDescent="0.25">
      <c r="D2" s="9" t="s">
        <v>16</v>
      </c>
      <c r="E2" s="9" t="s">
        <v>13</v>
      </c>
      <c r="F2" s="9" t="s">
        <v>112</v>
      </c>
      <c r="G2" s="9" t="s">
        <v>64</v>
      </c>
      <c r="H2" s="9" t="s">
        <v>21</v>
      </c>
      <c r="I2" s="9" t="s">
        <v>73</v>
      </c>
      <c r="J2" s="9" t="s">
        <v>112</v>
      </c>
      <c r="K2" s="9" t="s">
        <v>91</v>
      </c>
      <c r="L2" s="9" t="s">
        <v>112</v>
      </c>
      <c r="M2" s="9" t="s">
        <v>94</v>
      </c>
      <c r="N2" s="9" t="s">
        <v>75</v>
      </c>
      <c r="O2" s="10" t="s">
        <v>100</v>
      </c>
    </row>
    <row r="3" spans="1:15" x14ac:dyDescent="0.25">
      <c r="D3" s="9" t="s">
        <v>17</v>
      </c>
      <c r="E3" s="9" t="s">
        <v>9</v>
      </c>
      <c r="F3" s="9" t="s">
        <v>30</v>
      </c>
      <c r="G3" s="9" t="s">
        <v>65</v>
      </c>
      <c r="H3" s="9" t="s">
        <v>69</v>
      </c>
      <c r="I3" s="9" t="s">
        <v>74</v>
      </c>
      <c r="J3" s="9" t="s">
        <v>86</v>
      </c>
      <c r="K3" s="9" t="s">
        <v>60</v>
      </c>
      <c r="L3" s="9" t="s">
        <v>86</v>
      </c>
      <c r="M3" s="9" t="s">
        <v>95</v>
      </c>
      <c r="N3" s="9" t="s">
        <v>98</v>
      </c>
      <c r="O3" s="9" t="s">
        <v>102</v>
      </c>
    </row>
    <row r="4" spans="1:15" x14ac:dyDescent="0.25">
      <c r="D4" s="9" t="s">
        <v>18</v>
      </c>
      <c r="E4" s="9" t="s">
        <v>10</v>
      </c>
      <c r="F4" s="9" t="s">
        <v>23</v>
      </c>
      <c r="G4" s="9" t="s">
        <v>66</v>
      </c>
      <c r="H4" s="9" t="s">
        <v>70</v>
      </c>
      <c r="I4" s="9" t="s">
        <v>75</v>
      </c>
      <c r="J4" s="9" t="s">
        <v>85</v>
      </c>
      <c r="K4" s="9" t="s">
        <v>48</v>
      </c>
      <c r="L4" s="9" t="s">
        <v>85</v>
      </c>
      <c r="N4" s="9" t="s">
        <v>97</v>
      </c>
      <c r="O4" s="9" t="s">
        <v>101</v>
      </c>
    </row>
    <row r="5" spans="1:15" x14ac:dyDescent="0.25">
      <c r="D5" s="9" t="s">
        <v>19</v>
      </c>
      <c r="E5" s="9" t="s">
        <v>11</v>
      </c>
      <c r="F5" s="9" t="s">
        <v>81</v>
      </c>
      <c r="G5" s="9" t="s">
        <v>67</v>
      </c>
      <c r="H5" s="9" t="s">
        <v>71</v>
      </c>
      <c r="I5" s="9" t="s">
        <v>76</v>
      </c>
      <c r="J5" s="9" t="s">
        <v>82</v>
      </c>
      <c r="K5" s="9" t="s">
        <v>49</v>
      </c>
      <c r="L5" s="9" t="s">
        <v>82</v>
      </c>
      <c r="O5" s="9" t="s">
        <v>103</v>
      </c>
    </row>
    <row r="6" spans="1:15" x14ac:dyDescent="0.25">
      <c r="D6" s="9" t="s">
        <v>20</v>
      </c>
      <c r="E6" s="9" t="s">
        <v>12</v>
      </c>
      <c r="F6" s="9" t="s">
        <v>45</v>
      </c>
      <c r="G6" s="9" t="s">
        <v>68</v>
      </c>
      <c r="H6" s="9" t="s">
        <v>106</v>
      </c>
      <c r="I6" s="9" t="s">
        <v>106</v>
      </c>
      <c r="J6" s="9" t="s">
        <v>78</v>
      </c>
      <c r="K6" s="9" t="s">
        <v>87</v>
      </c>
      <c r="L6" s="9" t="s">
        <v>78</v>
      </c>
      <c r="O6" s="9" t="s">
        <v>17</v>
      </c>
    </row>
    <row r="7" spans="1:15" x14ac:dyDescent="0.25">
      <c r="D7" s="9" t="s">
        <v>106</v>
      </c>
      <c r="F7" s="9" t="s">
        <v>25</v>
      </c>
      <c r="J7" s="9" t="s">
        <v>83</v>
      </c>
      <c r="K7" s="9" t="s">
        <v>88</v>
      </c>
      <c r="L7" s="9" t="s">
        <v>26</v>
      </c>
      <c r="O7" s="9" t="s">
        <v>106</v>
      </c>
    </row>
    <row r="8" spans="1:15" x14ac:dyDescent="0.25">
      <c r="F8" s="9" t="s">
        <v>44</v>
      </c>
      <c r="J8" s="9" t="s">
        <v>26</v>
      </c>
      <c r="K8" s="9" t="s">
        <v>57</v>
      </c>
      <c r="L8" s="9" t="s">
        <v>111</v>
      </c>
    </row>
    <row r="9" spans="1:15" ht="18.75" x14ac:dyDescent="0.3">
      <c r="A9" s="11" t="s">
        <v>105</v>
      </c>
      <c r="F9" s="9" t="s">
        <v>80</v>
      </c>
      <c r="J9" s="9" t="s">
        <v>111</v>
      </c>
      <c r="K9" s="9" t="s">
        <v>58</v>
      </c>
      <c r="L9" s="9" t="s">
        <v>79</v>
      </c>
    </row>
    <row r="10" spans="1:15" x14ac:dyDescent="0.25">
      <c r="F10" s="9" t="s">
        <v>24</v>
      </c>
      <c r="J10" s="9" t="s">
        <v>79</v>
      </c>
      <c r="K10" s="9" t="s">
        <v>90</v>
      </c>
      <c r="L10" s="9" t="s">
        <v>106</v>
      </c>
    </row>
    <row r="11" spans="1:15" x14ac:dyDescent="0.25">
      <c r="F11" s="9" t="s">
        <v>109</v>
      </c>
      <c r="J11" s="9" t="s">
        <v>106</v>
      </c>
      <c r="K11" s="9" t="s">
        <v>89</v>
      </c>
    </row>
    <row r="12" spans="1:15" x14ac:dyDescent="0.25">
      <c r="F12" s="9" t="s">
        <v>36</v>
      </c>
      <c r="K12" s="9" t="s">
        <v>55</v>
      </c>
    </row>
    <row r="13" spans="1:15" x14ac:dyDescent="0.25">
      <c r="F13" s="9" t="s">
        <v>82</v>
      </c>
      <c r="K13" s="9" t="s">
        <v>50</v>
      </c>
    </row>
    <row r="14" spans="1:15" x14ac:dyDescent="0.25">
      <c r="F14" s="9" t="s">
        <v>33</v>
      </c>
      <c r="K14" s="9" t="s">
        <v>54</v>
      </c>
    </row>
    <row r="15" spans="1:15" x14ac:dyDescent="0.25">
      <c r="F15" s="9" t="s">
        <v>78</v>
      </c>
      <c r="K15" s="9" t="s">
        <v>61</v>
      </c>
    </row>
    <row r="16" spans="1:15" x14ac:dyDescent="0.25">
      <c r="F16" s="9" t="s">
        <v>83</v>
      </c>
      <c r="K16" s="9" t="s">
        <v>51</v>
      </c>
    </row>
    <row r="17" spans="6:11" x14ac:dyDescent="0.25">
      <c r="F17" s="9" t="s">
        <v>43</v>
      </c>
      <c r="K17" s="9" t="s">
        <v>59</v>
      </c>
    </row>
    <row r="18" spans="6:11" x14ac:dyDescent="0.25">
      <c r="F18" s="9" t="s">
        <v>110</v>
      </c>
      <c r="K18" s="9" t="s">
        <v>56</v>
      </c>
    </row>
    <row r="19" spans="6:11" x14ac:dyDescent="0.25">
      <c r="F19" s="9" t="s">
        <v>26</v>
      </c>
      <c r="K19" s="9" t="s">
        <v>53</v>
      </c>
    </row>
    <row r="20" spans="6:11" x14ac:dyDescent="0.25">
      <c r="F20" s="9" t="s">
        <v>37</v>
      </c>
      <c r="K20" s="9" t="s">
        <v>52</v>
      </c>
    </row>
    <row r="21" spans="6:11" x14ac:dyDescent="0.25">
      <c r="F21" s="9" t="s">
        <v>22</v>
      </c>
      <c r="K21" s="9" t="s">
        <v>106</v>
      </c>
    </row>
    <row r="22" spans="6:11" x14ac:dyDescent="0.25">
      <c r="F22" s="9" t="s">
        <v>34</v>
      </c>
    </row>
    <row r="23" spans="6:11" x14ac:dyDescent="0.25">
      <c r="F23" s="9" t="s">
        <v>28</v>
      </c>
    </row>
    <row r="24" spans="6:11" x14ac:dyDescent="0.25">
      <c r="F24" s="9" t="s">
        <v>39</v>
      </c>
    </row>
    <row r="25" spans="6:11" x14ac:dyDescent="0.25">
      <c r="F25" s="9" t="s">
        <v>29</v>
      </c>
    </row>
    <row r="26" spans="6:11" x14ac:dyDescent="0.25">
      <c r="F26" s="9" t="s">
        <v>111</v>
      </c>
    </row>
    <row r="27" spans="6:11" x14ac:dyDescent="0.25">
      <c r="F27" s="9" t="s">
        <v>40</v>
      </c>
    </row>
    <row r="28" spans="6:11" x14ac:dyDescent="0.25">
      <c r="F28" s="9" t="s">
        <v>108</v>
      </c>
    </row>
    <row r="29" spans="6:11" x14ac:dyDescent="0.25">
      <c r="F29" s="9" t="s">
        <v>38</v>
      </c>
    </row>
    <row r="30" spans="6:11" x14ac:dyDescent="0.25">
      <c r="F30" s="9" t="s">
        <v>35</v>
      </c>
    </row>
    <row r="31" spans="6:11" x14ac:dyDescent="0.25">
      <c r="F31" s="9" t="s">
        <v>32</v>
      </c>
    </row>
    <row r="32" spans="6:11" x14ac:dyDescent="0.25">
      <c r="F32" s="9" t="s">
        <v>79</v>
      </c>
    </row>
    <row r="33" spans="6:6" x14ac:dyDescent="0.25">
      <c r="F33" s="9" t="s">
        <v>41</v>
      </c>
    </row>
    <row r="34" spans="6:6" x14ac:dyDescent="0.25">
      <c r="F34" s="9" t="s">
        <v>107</v>
      </c>
    </row>
    <row r="35" spans="6:6" x14ac:dyDescent="0.25">
      <c r="F35" s="9" t="s">
        <v>42</v>
      </c>
    </row>
    <row r="36" spans="6:6" x14ac:dyDescent="0.25">
      <c r="F36" s="9" t="s">
        <v>46</v>
      </c>
    </row>
    <row r="37" spans="6:6" x14ac:dyDescent="0.25">
      <c r="F37" s="9" t="s">
        <v>27</v>
      </c>
    </row>
    <row r="38" spans="6:6" x14ac:dyDescent="0.25">
      <c r="F38" s="9" t="s">
        <v>31</v>
      </c>
    </row>
    <row r="39" spans="6:6" x14ac:dyDescent="0.25">
      <c r="F39" s="9" t="s">
        <v>106</v>
      </c>
    </row>
    <row r="44" spans="6:6" x14ac:dyDescent="0.25">
      <c r="F44" s="14"/>
    </row>
    <row r="45" spans="6:6" x14ac:dyDescent="0.25">
      <c r="F45" s="14"/>
    </row>
    <row r="46" spans="6:6" x14ac:dyDescent="0.25">
      <c r="F46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opLeftCell="F46" workbookViewId="0">
      <selection activeCell="P76" sqref="P76"/>
    </sheetView>
  </sheetViews>
  <sheetFormatPr defaultRowHeight="15" x14ac:dyDescent="0.25"/>
  <cols>
    <col min="2" max="2" width="18.140625" customWidth="1"/>
    <col min="3" max="3" width="18.42578125" customWidth="1"/>
    <col min="11" max="11" width="15" customWidth="1"/>
    <col min="12" max="12" width="16.28515625" bestFit="1" customWidth="1"/>
    <col min="13" max="13" width="15.140625" bestFit="1" customWidth="1"/>
    <col min="14" max="14" width="12" customWidth="1"/>
    <col min="16" max="16" width="20.7109375" customWidth="1"/>
    <col min="17" max="17" width="16.28515625" bestFit="1" customWidth="1"/>
    <col min="18" max="18" width="15.140625" bestFit="1" customWidth="1"/>
    <col min="19" max="19" width="12" bestFit="1" customWidth="1"/>
  </cols>
  <sheetData>
    <row r="1" spans="1:19" s="4" customFormat="1" x14ac:dyDescent="0.25">
      <c r="A1" s="4" t="s">
        <v>144</v>
      </c>
      <c r="B1" s="4" t="s">
        <v>140</v>
      </c>
      <c r="C1" s="4" t="s">
        <v>77</v>
      </c>
      <c r="D1" s="4" t="s">
        <v>146</v>
      </c>
      <c r="E1" s="4" t="s">
        <v>229</v>
      </c>
      <c r="F1" s="4" t="s">
        <v>230</v>
      </c>
      <c r="G1" s="4" t="s">
        <v>231</v>
      </c>
      <c r="H1" s="4" t="s">
        <v>232</v>
      </c>
    </row>
    <row r="2" spans="1:19" x14ac:dyDescent="0.25">
      <c r="A2">
        <v>1</v>
      </c>
      <c r="B2" t="s">
        <v>227</v>
      </c>
      <c r="C2" t="s">
        <v>216</v>
      </c>
      <c r="D2">
        <v>1</v>
      </c>
      <c r="E2">
        <v>24.888888888888889</v>
      </c>
      <c r="F2">
        <v>95.555555555555557</v>
      </c>
      <c r="G2">
        <v>9.7777777777777786</v>
      </c>
      <c r="H2">
        <v>105.33333333333334</v>
      </c>
      <c r="K2" s="86" t="s">
        <v>236</v>
      </c>
      <c r="L2" s="86" t="s">
        <v>233</v>
      </c>
      <c r="P2" s="86" t="s">
        <v>240</v>
      </c>
      <c r="Q2" s="86" t="s">
        <v>233</v>
      </c>
    </row>
    <row r="3" spans="1:19" x14ac:dyDescent="0.25">
      <c r="A3">
        <v>1</v>
      </c>
      <c r="B3" t="s">
        <v>227</v>
      </c>
      <c r="C3" t="s">
        <v>217</v>
      </c>
      <c r="D3">
        <v>2</v>
      </c>
      <c r="E3">
        <v>5.6296296296296289</v>
      </c>
      <c r="F3">
        <v>68.592592592592595</v>
      </c>
      <c r="G3">
        <v>1.1851851851851851</v>
      </c>
      <c r="H3">
        <v>69.777777777777786</v>
      </c>
      <c r="K3" s="86" t="s">
        <v>235</v>
      </c>
      <c r="L3" s="41" t="s">
        <v>228</v>
      </c>
      <c r="M3" s="41" t="s">
        <v>227</v>
      </c>
      <c r="N3" s="41" t="s">
        <v>234</v>
      </c>
      <c r="P3" s="86" t="s">
        <v>235</v>
      </c>
      <c r="Q3" s="41" t="s">
        <v>228</v>
      </c>
      <c r="R3" s="41" t="s">
        <v>227</v>
      </c>
      <c r="S3" s="41" t="s">
        <v>234</v>
      </c>
    </row>
    <row r="4" spans="1:19" x14ac:dyDescent="0.25">
      <c r="A4">
        <v>1</v>
      </c>
      <c r="B4" t="s">
        <v>227</v>
      </c>
      <c r="C4" t="s">
        <v>218</v>
      </c>
      <c r="D4">
        <v>3</v>
      </c>
      <c r="E4">
        <v>16.148148148148149</v>
      </c>
      <c r="F4">
        <v>262.81481481481484</v>
      </c>
      <c r="G4">
        <v>27.259259259259256</v>
      </c>
      <c r="H4">
        <v>290.07407407407408</v>
      </c>
      <c r="K4" s="88" t="s">
        <v>217</v>
      </c>
      <c r="L4" s="89">
        <v>40.839506172839499</v>
      </c>
      <c r="M4" s="89">
        <v>20.592592592592592</v>
      </c>
      <c r="N4" s="89">
        <v>30.716049382716047</v>
      </c>
      <c r="P4" s="88" t="s">
        <v>217</v>
      </c>
      <c r="Q4" s="89">
        <v>155.40740740740742</v>
      </c>
      <c r="R4" s="89">
        <v>128.98765432098767</v>
      </c>
      <c r="S4" s="89">
        <v>142.19753086419755</v>
      </c>
    </row>
    <row r="5" spans="1:19" x14ac:dyDescent="0.25">
      <c r="A5">
        <v>1</v>
      </c>
      <c r="B5" t="s">
        <v>227</v>
      </c>
      <c r="C5" t="s">
        <v>219</v>
      </c>
      <c r="D5">
        <v>4</v>
      </c>
      <c r="E5">
        <v>27.111111111111111</v>
      </c>
      <c r="F5">
        <v>59.111111111111114</v>
      </c>
      <c r="G5">
        <v>17.185185185185183</v>
      </c>
      <c r="H5">
        <v>76.296296296296305</v>
      </c>
      <c r="K5" s="88" t="s">
        <v>216</v>
      </c>
      <c r="L5" s="89">
        <v>169.1358024691358</v>
      </c>
      <c r="M5" s="89">
        <v>85.23456790123457</v>
      </c>
      <c r="N5" s="89">
        <v>127.1851851851852</v>
      </c>
      <c r="P5" s="88" t="s">
        <v>216</v>
      </c>
      <c r="Q5" s="89">
        <v>263.45679012345676</v>
      </c>
      <c r="R5" s="89">
        <v>165.97530864197532</v>
      </c>
      <c r="S5" s="89">
        <v>214.71604938271602</v>
      </c>
    </row>
    <row r="6" spans="1:19" x14ac:dyDescent="0.25">
      <c r="A6">
        <v>1</v>
      </c>
      <c r="B6" t="s">
        <v>227</v>
      </c>
      <c r="C6" t="s">
        <v>220</v>
      </c>
      <c r="D6">
        <v>5</v>
      </c>
      <c r="E6">
        <v>95.555555555555557</v>
      </c>
      <c r="F6">
        <v>78.666666666666686</v>
      </c>
      <c r="G6">
        <v>53.925925925925917</v>
      </c>
      <c r="H6">
        <v>132.59259259259261</v>
      </c>
      <c r="K6" s="88" t="s">
        <v>221</v>
      </c>
      <c r="L6" s="89"/>
      <c r="M6" s="89">
        <v>165.67901234567901</v>
      </c>
      <c r="N6" s="89">
        <v>165.67901234567901</v>
      </c>
      <c r="P6" s="88" t="s">
        <v>221</v>
      </c>
      <c r="Q6" s="89"/>
      <c r="R6" s="89">
        <v>237.67901234567901</v>
      </c>
      <c r="S6" s="89">
        <v>237.67901234567901</v>
      </c>
    </row>
    <row r="7" spans="1:19" x14ac:dyDescent="0.25">
      <c r="A7">
        <v>1</v>
      </c>
      <c r="B7" t="s">
        <v>227</v>
      </c>
      <c r="C7" t="s">
        <v>221</v>
      </c>
      <c r="D7">
        <v>6</v>
      </c>
      <c r="E7">
        <v>204.88888888888891</v>
      </c>
      <c r="F7">
        <v>192</v>
      </c>
      <c r="G7">
        <v>94.074074074074076</v>
      </c>
      <c r="H7">
        <v>286.07407407407408</v>
      </c>
      <c r="K7" s="88" t="s">
        <v>218</v>
      </c>
      <c r="L7" s="89">
        <v>32.987654320987652</v>
      </c>
      <c r="M7" s="89">
        <v>17.728395061728396</v>
      </c>
      <c r="N7" s="89">
        <v>25.358024691358022</v>
      </c>
      <c r="P7" s="88" t="s">
        <v>218</v>
      </c>
      <c r="Q7" s="89">
        <v>139.6543209876543</v>
      </c>
      <c r="R7" s="89">
        <v>165.4320987654321</v>
      </c>
      <c r="S7" s="89">
        <v>152.54320987654319</v>
      </c>
    </row>
    <row r="8" spans="1:19" x14ac:dyDescent="0.25">
      <c r="A8">
        <v>1</v>
      </c>
      <c r="B8" t="s">
        <v>228</v>
      </c>
      <c r="C8" t="s">
        <v>218</v>
      </c>
      <c r="D8">
        <v>7</v>
      </c>
      <c r="E8">
        <v>30.07407407407408</v>
      </c>
      <c r="F8">
        <v>89.925925925925924</v>
      </c>
      <c r="G8">
        <v>11.407407407407407</v>
      </c>
      <c r="H8">
        <v>101.33333333333333</v>
      </c>
      <c r="K8" s="88" t="s">
        <v>220</v>
      </c>
      <c r="L8" s="89">
        <v>80.246913580246925</v>
      </c>
      <c r="M8" s="89">
        <v>87.259259259259252</v>
      </c>
      <c r="N8" s="89">
        <v>83.753086419753075</v>
      </c>
      <c r="P8" s="88" t="s">
        <v>220</v>
      </c>
      <c r="Q8" s="89">
        <v>152.59259259259261</v>
      </c>
      <c r="R8" s="89">
        <v>139.16049382716051</v>
      </c>
      <c r="S8" s="89">
        <v>145.87654320987656</v>
      </c>
    </row>
    <row r="9" spans="1:19" x14ac:dyDescent="0.25">
      <c r="A9">
        <v>1</v>
      </c>
      <c r="B9" t="s">
        <v>228</v>
      </c>
      <c r="C9" t="s">
        <v>217</v>
      </c>
      <c r="D9">
        <v>8</v>
      </c>
      <c r="E9">
        <v>33.925925925925924</v>
      </c>
      <c r="F9">
        <v>116.14814814814815</v>
      </c>
      <c r="G9">
        <v>13.62962962962963</v>
      </c>
      <c r="H9">
        <v>129.77777777777777</v>
      </c>
      <c r="K9" s="88" t="s">
        <v>219</v>
      </c>
      <c r="L9" s="89">
        <v>62.419753086419753</v>
      </c>
      <c r="M9" s="89">
        <v>38.814814814814817</v>
      </c>
      <c r="N9" s="89">
        <v>50.617283950617285</v>
      </c>
      <c r="P9" s="88" t="s">
        <v>219</v>
      </c>
      <c r="Q9" s="89">
        <v>247.06172839506169</v>
      </c>
      <c r="R9" s="89">
        <v>110.41975308641975</v>
      </c>
      <c r="S9" s="89">
        <v>178.74074074074073</v>
      </c>
    </row>
    <row r="10" spans="1:19" x14ac:dyDescent="0.25">
      <c r="A10">
        <v>1</v>
      </c>
      <c r="B10" t="s">
        <v>228</v>
      </c>
      <c r="C10" t="s">
        <v>219</v>
      </c>
      <c r="D10">
        <v>9</v>
      </c>
      <c r="E10">
        <v>33.185185185185183</v>
      </c>
      <c r="F10">
        <v>162.07407407407408</v>
      </c>
      <c r="G10">
        <v>27.407407407407412</v>
      </c>
      <c r="H10">
        <v>189.4814814814815</v>
      </c>
      <c r="K10" s="88" t="s">
        <v>234</v>
      </c>
      <c r="L10" s="89">
        <v>77.125925925925941</v>
      </c>
      <c r="M10" s="89">
        <v>69.218106995884767</v>
      </c>
      <c r="N10" s="89">
        <v>72.812570145903479</v>
      </c>
      <c r="P10" s="88" t="s">
        <v>234</v>
      </c>
      <c r="Q10" s="89">
        <v>191.63456790123453</v>
      </c>
      <c r="R10" s="89">
        <v>157.94238683127571</v>
      </c>
      <c r="S10" s="89">
        <v>173.25701459034789</v>
      </c>
    </row>
    <row r="11" spans="1:19" x14ac:dyDescent="0.25">
      <c r="A11">
        <v>1</v>
      </c>
      <c r="B11" t="s">
        <v>228</v>
      </c>
      <c r="C11" t="s">
        <v>220</v>
      </c>
      <c r="D11">
        <v>10</v>
      </c>
      <c r="E11">
        <v>72.8888888888889</v>
      </c>
      <c r="F11">
        <v>126.07407407407408</v>
      </c>
      <c r="G11">
        <v>52.74074074074074</v>
      </c>
      <c r="H11">
        <v>178.81481481481481</v>
      </c>
    </row>
    <row r="12" spans="1:19" x14ac:dyDescent="0.25">
      <c r="A12">
        <v>1</v>
      </c>
      <c r="B12" t="s">
        <v>228</v>
      </c>
      <c r="C12" t="s">
        <v>216</v>
      </c>
      <c r="D12">
        <v>11</v>
      </c>
      <c r="E12">
        <v>112.88888888888889</v>
      </c>
      <c r="F12">
        <v>168.59259259259258</v>
      </c>
      <c r="G12">
        <v>46.666666666666664</v>
      </c>
      <c r="H12">
        <v>215.25925925925924</v>
      </c>
    </row>
    <row r="13" spans="1:19" x14ac:dyDescent="0.25">
      <c r="A13">
        <v>2</v>
      </c>
      <c r="B13" t="s">
        <v>227</v>
      </c>
      <c r="C13" t="s">
        <v>217</v>
      </c>
      <c r="D13">
        <v>13</v>
      </c>
      <c r="E13">
        <v>23.111111111111111</v>
      </c>
      <c r="F13">
        <v>153.4814814814815</v>
      </c>
      <c r="G13">
        <v>20.148148148148149</v>
      </c>
      <c r="H13">
        <v>173.62962962962965</v>
      </c>
      <c r="P13" s="86" t="s">
        <v>241</v>
      </c>
      <c r="Q13" s="86" t="s">
        <v>233</v>
      </c>
    </row>
    <row r="14" spans="1:19" x14ac:dyDescent="0.25">
      <c r="A14">
        <v>2</v>
      </c>
      <c r="B14" t="s">
        <v>227</v>
      </c>
      <c r="C14" t="s">
        <v>218</v>
      </c>
      <c r="D14">
        <v>14</v>
      </c>
      <c r="E14">
        <v>25.333333333333332</v>
      </c>
      <c r="F14">
        <v>112.29629629629632</v>
      </c>
      <c r="G14">
        <v>10.962962962962964</v>
      </c>
      <c r="H14">
        <v>123.25925925925928</v>
      </c>
      <c r="K14" s="86" t="s">
        <v>237</v>
      </c>
      <c r="L14" s="86" t="s">
        <v>233</v>
      </c>
      <c r="P14" s="86" t="s">
        <v>235</v>
      </c>
      <c r="Q14" s="41" t="s">
        <v>228</v>
      </c>
      <c r="R14" s="41" t="s">
        <v>227</v>
      </c>
      <c r="S14" s="41" t="s">
        <v>234</v>
      </c>
    </row>
    <row r="15" spans="1:19" x14ac:dyDescent="0.25">
      <c r="A15">
        <v>2</v>
      </c>
      <c r="B15" t="s">
        <v>227</v>
      </c>
      <c r="C15" t="s">
        <v>221</v>
      </c>
      <c r="D15">
        <v>15</v>
      </c>
      <c r="E15">
        <v>156.59259259259258</v>
      </c>
      <c r="F15">
        <v>153.33333333333334</v>
      </c>
      <c r="G15">
        <v>63.259259259259274</v>
      </c>
      <c r="H15">
        <v>216.59259259259261</v>
      </c>
      <c r="K15" s="86" t="s">
        <v>235</v>
      </c>
      <c r="L15" s="41" t="s">
        <v>228</v>
      </c>
      <c r="M15" s="41" t="s">
        <v>227</v>
      </c>
      <c r="N15" s="41" t="s">
        <v>234</v>
      </c>
      <c r="P15" s="88" t="s">
        <v>217</v>
      </c>
      <c r="Q15" s="89">
        <v>28.025855199632616</v>
      </c>
      <c r="R15" s="89">
        <v>53.436594137817529</v>
      </c>
      <c r="S15" s="89">
        <v>40.813824459764405</v>
      </c>
    </row>
    <row r="16" spans="1:19" x14ac:dyDescent="0.25">
      <c r="A16">
        <v>2</v>
      </c>
      <c r="B16" t="s">
        <v>227</v>
      </c>
      <c r="C16" t="s">
        <v>216</v>
      </c>
      <c r="D16">
        <v>16</v>
      </c>
      <c r="E16">
        <v>153.18518518518519</v>
      </c>
      <c r="F16">
        <v>165.4814814814815</v>
      </c>
      <c r="G16">
        <v>79.259259259259238</v>
      </c>
      <c r="H16">
        <v>244.74074074074073</v>
      </c>
      <c r="K16" s="88" t="s">
        <v>217</v>
      </c>
      <c r="L16" s="89">
        <v>3</v>
      </c>
      <c r="M16" s="89">
        <v>3</v>
      </c>
      <c r="N16" s="89">
        <v>6</v>
      </c>
      <c r="P16" s="88" t="s">
        <v>216</v>
      </c>
      <c r="Q16" s="89">
        <v>119.94167154276997</v>
      </c>
      <c r="R16" s="89">
        <v>71.448940331759459</v>
      </c>
      <c r="S16" s="89">
        <v>103.18514441696223</v>
      </c>
    </row>
    <row r="17" spans="1:19" x14ac:dyDescent="0.25">
      <c r="A17">
        <v>2</v>
      </c>
      <c r="B17" t="s">
        <v>227</v>
      </c>
      <c r="C17" t="s">
        <v>219</v>
      </c>
      <c r="D17">
        <v>17</v>
      </c>
      <c r="E17">
        <v>81.629629629629633</v>
      </c>
      <c r="F17">
        <v>113.03703703703702</v>
      </c>
      <c r="G17">
        <v>42.222222222222221</v>
      </c>
      <c r="H17">
        <v>155.25925925925924</v>
      </c>
      <c r="K17" s="88" t="s">
        <v>216</v>
      </c>
      <c r="L17" s="89">
        <v>3</v>
      </c>
      <c r="M17" s="89">
        <v>3</v>
      </c>
      <c r="N17" s="89">
        <v>6</v>
      </c>
      <c r="P17" s="88" t="s">
        <v>221</v>
      </c>
      <c r="Q17" s="89"/>
      <c r="R17" s="89">
        <v>42.026664299192952</v>
      </c>
      <c r="S17" s="89">
        <v>42.026664299192952</v>
      </c>
    </row>
    <row r="18" spans="1:19" x14ac:dyDescent="0.25">
      <c r="A18">
        <v>2</v>
      </c>
      <c r="B18" t="s">
        <v>227</v>
      </c>
      <c r="C18" t="s">
        <v>220</v>
      </c>
      <c r="D18">
        <v>18</v>
      </c>
      <c r="E18">
        <v>66.518518518518505</v>
      </c>
      <c r="F18">
        <v>71.259259259259252</v>
      </c>
      <c r="G18">
        <v>35.407407407407405</v>
      </c>
      <c r="H18">
        <v>106.66666666666666</v>
      </c>
      <c r="K18" s="88" t="s">
        <v>221</v>
      </c>
      <c r="L18" s="89"/>
      <c r="M18" s="89">
        <v>3</v>
      </c>
      <c r="N18" s="89">
        <v>3</v>
      </c>
      <c r="P18" s="88" t="s">
        <v>218</v>
      </c>
      <c r="Q18" s="89">
        <v>36.404173273581726</v>
      </c>
      <c r="R18" s="89">
        <v>109.80739674734947</v>
      </c>
      <c r="S18" s="89">
        <v>74.515229537412438</v>
      </c>
    </row>
    <row r="19" spans="1:19" x14ac:dyDescent="0.25">
      <c r="A19">
        <v>2</v>
      </c>
      <c r="B19" t="s">
        <v>228</v>
      </c>
      <c r="C19" t="s">
        <v>218</v>
      </c>
      <c r="D19">
        <v>19</v>
      </c>
      <c r="E19">
        <v>64.592592592592581</v>
      </c>
      <c r="F19">
        <v>143.85185185185185</v>
      </c>
      <c r="G19">
        <v>29.925925925925917</v>
      </c>
      <c r="H19">
        <v>173.77777777777777</v>
      </c>
      <c r="K19" s="88" t="s">
        <v>218</v>
      </c>
      <c r="L19" s="89">
        <v>3</v>
      </c>
      <c r="M19" s="89">
        <v>3</v>
      </c>
      <c r="N19" s="89">
        <v>6</v>
      </c>
      <c r="P19" s="88" t="s">
        <v>220</v>
      </c>
      <c r="Q19" s="89">
        <v>26.834451578058989</v>
      </c>
      <c r="R19" s="89">
        <v>36.227094524489836</v>
      </c>
      <c r="S19" s="89">
        <v>29.446942979635541</v>
      </c>
    </row>
    <row r="20" spans="1:19" x14ac:dyDescent="0.25">
      <c r="A20">
        <v>2</v>
      </c>
      <c r="B20" t="s">
        <v>228</v>
      </c>
      <c r="C20" t="s">
        <v>219</v>
      </c>
      <c r="D20">
        <v>20</v>
      </c>
      <c r="E20">
        <v>126.51851851851852</v>
      </c>
      <c r="F20">
        <v>206.22222222222214</v>
      </c>
      <c r="G20">
        <v>66.074074074074076</v>
      </c>
      <c r="H20">
        <v>272.29629629629619</v>
      </c>
      <c r="K20" s="88" t="s">
        <v>220</v>
      </c>
      <c r="L20" s="89">
        <v>3</v>
      </c>
      <c r="M20" s="89">
        <v>3</v>
      </c>
      <c r="N20" s="89">
        <v>6</v>
      </c>
      <c r="P20" s="88" t="s">
        <v>219</v>
      </c>
      <c r="Q20" s="89">
        <v>49.99255545859085</v>
      </c>
      <c r="R20" s="89">
        <v>40.557522924263679</v>
      </c>
      <c r="S20" s="89">
        <v>85.199625185133513</v>
      </c>
    </row>
    <row r="21" spans="1:19" x14ac:dyDescent="0.25">
      <c r="A21">
        <v>2</v>
      </c>
      <c r="B21" t="s">
        <v>228</v>
      </c>
      <c r="C21" t="s">
        <v>216</v>
      </c>
      <c r="D21">
        <v>22</v>
      </c>
      <c r="E21">
        <v>306.81481481481484</v>
      </c>
      <c r="F21">
        <v>251.11111111111114</v>
      </c>
      <c r="G21">
        <v>148.88888888888889</v>
      </c>
      <c r="H21">
        <v>400</v>
      </c>
      <c r="K21" s="88" t="s">
        <v>219</v>
      </c>
      <c r="L21" s="89">
        <v>3</v>
      </c>
      <c r="M21" s="89">
        <v>3</v>
      </c>
      <c r="N21" s="89">
        <v>6</v>
      </c>
      <c r="P21" s="88" t="s">
        <v>234</v>
      </c>
      <c r="Q21" s="89">
        <v>75.941619060431137</v>
      </c>
      <c r="R21" s="89">
        <v>68.284676895483713</v>
      </c>
      <c r="S21" s="89">
        <v>72.735621766891896</v>
      </c>
    </row>
    <row r="22" spans="1:19" x14ac:dyDescent="0.25">
      <c r="A22">
        <v>2</v>
      </c>
      <c r="B22" t="s">
        <v>228</v>
      </c>
      <c r="C22" t="s">
        <v>217</v>
      </c>
      <c r="D22">
        <v>23</v>
      </c>
      <c r="E22">
        <v>34.814814814814817</v>
      </c>
      <c r="F22">
        <v>126.96296296296296</v>
      </c>
      <c r="G22">
        <v>24.148148148148152</v>
      </c>
      <c r="H22">
        <v>151.11111111111111</v>
      </c>
      <c r="K22" s="88" t="s">
        <v>234</v>
      </c>
      <c r="L22" s="89">
        <v>15</v>
      </c>
      <c r="M22" s="89">
        <v>18</v>
      </c>
      <c r="N22" s="89">
        <v>33</v>
      </c>
    </row>
    <row r="23" spans="1:19" x14ac:dyDescent="0.25">
      <c r="A23">
        <v>2</v>
      </c>
      <c r="B23" t="s">
        <v>228</v>
      </c>
      <c r="C23" t="s">
        <v>220</v>
      </c>
      <c r="D23">
        <v>24</v>
      </c>
      <c r="E23">
        <v>107.40740740740742</v>
      </c>
      <c r="F23">
        <v>88.888888888888886</v>
      </c>
      <c r="G23">
        <v>64.888888888888886</v>
      </c>
      <c r="H23">
        <v>153.77777777777777</v>
      </c>
    </row>
    <row r="24" spans="1:19" x14ac:dyDescent="0.25">
      <c r="A24">
        <v>3</v>
      </c>
      <c r="B24" t="s">
        <v>227</v>
      </c>
      <c r="C24" t="s">
        <v>216</v>
      </c>
      <c r="D24">
        <v>25</v>
      </c>
      <c r="E24">
        <v>77.629629629629633</v>
      </c>
      <c r="F24">
        <v>112.5925925925926</v>
      </c>
      <c r="G24">
        <v>35.259259259259267</v>
      </c>
      <c r="H24">
        <v>147.85185185185185</v>
      </c>
    </row>
    <row r="25" spans="1:19" x14ac:dyDescent="0.25">
      <c r="A25">
        <v>3</v>
      </c>
      <c r="B25" t="s">
        <v>227</v>
      </c>
      <c r="C25" t="s">
        <v>220</v>
      </c>
      <c r="D25">
        <v>26</v>
      </c>
      <c r="E25">
        <v>99.703703703703709</v>
      </c>
      <c r="F25">
        <v>115.85185185185185</v>
      </c>
      <c r="G25">
        <v>62.370370370370381</v>
      </c>
      <c r="H25">
        <v>178.22222222222223</v>
      </c>
    </row>
    <row r="26" spans="1:19" x14ac:dyDescent="0.25">
      <c r="A26">
        <v>3</v>
      </c>
      <c r="B26" t="s">
        <v>227</v>
      </c>
      <c r="C26" t="s">
        <v>218</v>
      </c>
      <c r="D26">
        <v>27</v>
      </c>
      <c r="E26">
        <v>11.703703703703706</v>
      </c>
      <c r="F26">
        <v>76.444444444444443</v>
      </c>
      <c r="G26">
        <v>6.5185185185185208</v>
      </c>
      <c r="H26">
        <v>82.962962962962962</v>
      </c>
      <c r="K26" s="86" t="s">
        <v>239</v>
      </c>
      <c r="L26" s="86" t="s">
        <v>233</v>
      </c>
      <c r="P26" s="87"/>
      <c r="Q26" s="90" t="s">
        <v>242</v>
      </c>
      <c r="R26" s="90" t="s">
        <v>243</v>
      </c>
    </row>
    <row r="27" spans="1:19" x14ac:dyDescent="0.25">
      <c r="A27">
        <v>3</v>
      </c>
      <c r="B27" t="s">
        <v>227</v>
      </c>
      <c r="C27" t="s">
        <v>219</v>
      </c>
      <c r="D27">
        <v>28</v>
      </c>
      <c r="E27">
        <v>7.7037037037037051</v>
      </c>
      <c r="F27">
        <v>92</v>
      </c>
      <c r="G27">
        <v>7.7037037037037051</v>
      </c>
      <c r="H27">
        <v>99.703703703703709</v>
      </c>
      <c r="K27" s="86" t="s">
        <v>235</v>
      </c>
      <c r="L27" s="41" t="s">
        <v>228</v>
      </c>
      <c r="M27" s="41" t="s">
        <v>227</v>
      </c>
      <c r="N27" s="41" t="s">
        <v>234</v>
      </c>
      <c r="P27" s="88" t="s">
        <v>217</v>
      </c>
      <c r="Q27" s="89">
        <v>155.40740740740742</v>
      </c>
      <c r="R27" s="89">
        <v>128.98765432098767</v>
      </c>
    </row>
    <row r="28" spans="1:19" x14ac:dyDescent="0.25">
      <c r="A28">
        <v>3</v>
      </c>
      <c r="B28" t="s">
        <v>227</v>
      </c>
      <c r="C28" t="s">
        <v>221</v>
      </c>
      <c r="D28">
        <v>29</v>
      </c>
      <c r="E28">
        <v>135.55555555555554</v>
      </c>
      <c r="F28">
        <v>157.62962962962962</v>
      </c>
      <c r="G28">
        <v>52.74074074074074</v>
      </c>
      <c r="H28">
        <v>210.37037037037035</v>
      </c>
      <c r="K28" s="88" t="s">
        <v>217</v>
      </c>
      <c r="L28" s="89">
        <v>11.213682934547514</v>
      </c>
      <c r="M28" s="89">
        <v>13.876191727019094</v>
      </c>
      <c r="N28" s="89">
        <v>15.820853503475032</v>
      </c>
      <c r="P28" s="88" t="s">
        <v>216</v>
      </c>
      <c r="Q28" s="89">
        <v>263.45679012345676</v>
      </c>
      <c r="R28" s="89">
        <v>165.97530864197532</v>
      </c>
    </row>
    <row r="29" spans="1:19" x14ac:dyDescent="0.25">
      <c r="A29">
        <v>3</v>
      </c>
      <c r="B29" t="s">
        <v>227</v>
      </c>
      <c r="C29" t="s">
        <v>217</v>
      </c>
      <c r="D29">
        <v>30</v>
      </c>
      <c r="E29">
        <v>33.037037037037038</v>
      </c>
      <c r="F29">
        <v>122.37037037037038</v>
      </c>
      <c r="G29">
        <v>21.18518518518519</v>
      </c>
      <c r="H29">
        <v>143.55555555555557</v>
      </c>
      <c r="K29" s="88" t="s">
        <v>216</v>
      </c>
      <c r="L29" s="89">
        <v>119.89664807059557</v>
      </c>
      <c r="M29" s="89">
        <v>64.485356674387376</v>
      </c>
      <c r="N29" s="89">
        <v>97.597398152821015</v>
      </c>
      <c r="P29" s="88" t="s">
        <v>221</v>
      </c>
      <c r="Q29" s="89"/>
      <c r="R29" s="89">
        <v>237.67901234567901</v>
      </c>
    </row>
    <row r="30" spans="1:19" x14ac:dyDescent="0.25">
      <c r="A30">
        <v>3</v>
      </c>
      <c r="B30" t="s">
        <v>228</v>
      </c>
      <c r="C30" t="s">
        <v>220</v>
      </c>
      <c r="D30">
        <v>31</v>
      </c>
      <c r="E30">
        <v>60.44444444444445</v>
      </c>
      <c r="F30">
        <v>89.18518518518519</v>
      </c>
      <c r="G30">
        <v>36.000000000000007</v>
      </c>
      <c r="H30">
        <v>125.18518518518519</v>
      </c>
      <c r="K30" s="88" t="s">
        <v>221</v>
      </c>
      <c r="L30" s="89"/>
      <c r="M30" s="89">
        <v>35.548558982393949</v>
      </c>
      <c r="N30" s="89">
        <v>35.548558982393949</v>
      </c>
      <c r="P30" s="88" t="s">
        <v>218</v>
      </c>
      <c r="Q30" s="89">
        <v>139.6543209876543</v>
      </c>
      <c r="R30" s="89">
        <v>165.4320987654321</v>
      </c>
    </row>
    <row r="31" spans="1:19" x14ac:dyDescent="0.25">
      <c r="A31">
        <v>3</v>
      </c>
      <c r="B31" t="s">
        <v>228</v>
      </c>
      <c r="C31" t="s">
        <v>217</v>
      </c>
      <c r="D31">
        <v>32</v>
      </c>
      <c r="E31">
        <v>53.777777777777779</v>
      </c>
      <c r="F31">
        <v>153.92592592592592</v>
      </c>
      <c r="G31">
        <v>31.407407407407405</v>
      </c>
      <c r="H31">
        <v>185.33333333333331</v>
      </c>
      <c r="K31" s="88" t="s">
        <v>218</v>
      </c>
      <c r="L31" s="89">
        <v>30.253554322659216</v>
      </c>
      <c r="M31" s="89">
        <v>6.9508694557680517</v>
      </c>
      <c r="N31" s="89">
        <v>21.337533880007676</v>
      </c>
      <c r="P31" s="88" t="s">
        <v>220</v>
      </c>
      <c r="Q31" s="89">
        <v>152.59259259259261</v>
      </c>
      <c r="R31" s="89">
        <v>139.16049382716051</v>
      </c>
    </row>
    <row r="32" spans="1:19" x14ac:dyDescent="0.25">
      <c r="A32">
        <v>3</v>
      </c>
      <c r="B32" t="s">
        <v>228</v>
      </c>
      <c r="C32" t="s">
        <v>216</v>
      </c>
      <c r="D32">
        <v>33</v>
      </c>
      <c r="E32">
        <v>87.703703703703709</v>
      </c>
      <c r="F32">
        <v>130.5185185185185</v>
      </c>
      <c r="G32">
        <v>44.592592592592602</v>
      </c>
      <c r="H32">
        <v>175.11111111111111</v>
      </c>
      <c r="K32" s="88" t="s">
        <v>220</v>
      </c>
      <c r="L32" s="89">
        <v>24.330749435316072</v>
      </c>
      <c r="M32" s="89">
        <v>18.08135858061312</v>
      </c>
      <c r="N32" s="89">
        <v>19.553011431964382</v>
      </c>
      <c r="P32" s="88" t="s">
        <v>219</v>
      </c>
      <c r="Q32" s="89">
        <v>247.06172839506169</v>
      </c>
      <c r="R32" s="89">
        <v>110.41975308641975</v>
      </c>
    </row>
    <row r="33" spans="1:18" x14ac:dyDescent="0.25">
      <c r="A33">
        <v>3</v>
      </c>
      <c r="B33" t="s">
        <v>228</v>
      </c>
      <c r="C33" t="s">
        <v>219</v>
      </c>
      <c r="D33">
        <v>34</v>
      </c>
      <c r="E33">
        <v>27.555555555555561</v>
      </c>
      <c r="F33">
        <v>228</v>
      </c>
      <c r="G33">
        <v>51.407407407407405</v>
      </c>
      <c r="H33">
        <v>279.40740740740739</v>
      </c>
      <c r="K33" s="88" t="s">
        <v>219</v>
      </c>
      <c r="L33" s="89">
        <v>55.58247907282577</v>
      </c>
      <c r="M33" s="89">
        <v>38.327446318394834</v>
      </c>
      <c r="N33" s="89">
        <v>44.615243826635151</v>
      </c>
    </row>
    <row r="34" spans="1:18" x14ac:dyDescent="0.25">
      <c r="A34">
        <v>3</v>
      </c>
      <c r="B34" t="s">
        <v>228</v>
      </c>
      <c r="C34" t="s">
        <v>218</v>
      </c>
      <c r="D34">
        <v>36</v>
      </c>
      <c r="E34">
        <v>4.2962962962962958</v>
      </c>
      <c r="F34">
        <v>137.18518518518516</v>
      </c>
      <c r="G34">
        <v>6.6666666666666679</v>
      </c>
      <c r="H34">
        <v>143.85185185185182</v>
      </c>
      <c r="K34" s="88" t="s">
        <v>234</v>
      </c>
      <c r="L34" s="89">
        <v>72.73504649098841</v>
      </c>
      <c r="M34" s="89">
        <v>60.584326064219582</v>
      </c>
      <c r="N34" s="89">
        <v>65.425264132809616</v>
      </c>
      <c r="P34" s="87" t="s">
        <v>235</v>
      </c>
      <c r="Q34" s="87" t="s">
        <v>228</v>
      </c>
      <c r="R34" s="87" t="s">
        <v>227</v>
      </c>
    </row>
    <row r="35" spans="1:18" x14ac:dyDescent="0.25">
      <c r="P35" s="88" t="s">
        <v>217</v>
      </c>
      <c r="Q35" s="89">
        <v>28.025855199632616</v>
      </c>
      <c r="R35" s="89">
        <v>53.436594137817529</v>
      </c>
    </row>
    <row r="36" spans="1:18" x14ac:dyDescent="0.25">
      <c r="P36" s="88" t="s">
        <v>216</v>
      </c>
      <c r="Q36" s="89">
        <v>119.94167154276997</v>
      </c>
      <c r="R36" s="89">
        <v>71.448940331759459</v>
      </c>
    </row>
    <row r="37" spans="1:18" x14ac:dyDescent="0.25">
      <c r="K37" s="87"/>
      <c r="L37" s="90" t="s">
        <v>242</v>
      </c>
      <c r="M37" s="90" t="s">
        <v>243</v>
      </c>
      <c r="P37" s="88" t="s">
        <v>221</v>
      </c>
      <c r="Q37" s="89"/>
      <c r="R37" s="89">
        <v>42.026664299192952</v>
      </c>
    </row>
    <row r="38" spans="1:18" x14ac:dyDescent="0.25">
      <c r="K38" s="88" t="s">
        <v>217</v>
      </c>
      <c r="L38" s="89">
        <v>40.839506172839499</v>
      </c>
      <c r="M38" s="89">
        <v>20.592592592592592</v>
      </c>
      <c r="P38" s="88" t="s">
        <v>218</v>
      </c>
      <c r="Q38" s="89">
        <v>36.404173273581726</v>
      </c>
      <c r="R38" s="89">
        <v>109.80739674734947</v>
      </c>
    </row>
    <row r="39" spans="1:18" x14ac:dyDescent="0.25">
      <c r="K39" s="88" t="s">
        <v>216</v>
      </c>
      <c r="L39" s="89">
        <v>169.1358024691358</v>
      </c>
      <c r="M39" s="89">
        <v>85.23456790123457</v>
      </c>
      <c r="P39" s="88" t="s">
        <v>220</v>
      </c>
      <c r="Q39" s="89">
        <v>26.834451578058989</v>
      </c>
      <c r="R39" s="89">
        <v>36.227094524489836</v>
      </c>
    </row>
    <row r="40" spans="1:18" x14ac:dyDescent="0.25">
      <c r="K40" s="88" t="s">
        <v>221</v>
      </c>
      <c r="L40" s="89"/>
      <c r="M40" s="89">
        <v>165.67901234567901</v>
      </c>
      <c r="P40" s="88" t="s">
        <v>219</v>
      </c>
      <c r="Q40" s="89">
        <v>49.99255545859085</v>
      </c>
      <c r="R40" s="89">
        <v>40.557522924263679</v>
      </c>
    </row>
    <row r="41" spans="1:18" x14ac:dyDescent="0.25">
      <c r="K41" s="88" t="s">
        <v>218</v>
      </c>
      <c r="L41" s="89">
        <v>32.987654320987652</v>
      </c>
      <c r="M41" s="89">
        <v>17.728395061728396</v>
      </c>
    </row>
    <row r="42" spans="1:18" x14ac:dyDescent="0.25">
      <c r="K42" s="88" t="s">
        <v>220</v>
      </c>
      <c r="L42" s="89">
        <v>80.246913580246925</v>
      </c>
      <c r="M42" s="89">
        <v>87.259259259259252</v>
      </c>
      <c r="P42" s="87" t="s">
        <v>235</v>
      </c>
      <c r="Q42" s="87" t="s">
        <v>228</v>
      </c>
      <c r="R42" s="87" t="s">
        <v>227</v>
      </c>
    </row>
    <row r="43" spans="1:18" x14ac:dyDescent="0.25">
      <c r="K43" s="88" t="s">
        <v>219</v>
      </c>
      <c r="L43" s="89">
        <v>62.419753086419753</v>
      </c>
      <c r="M43" s="89">
        <v>38.814814814814817</v>
      </c>
      <c r="O43" t="s">
        <v>238</v>
      </c>
      <c r="P43" s="88" t="s">
        <v>217</v>
      </c>
      <c r="Q43" s="89">
        <f>Q35/SQRT(3)</f>
        <v>16.180735043777364</v>
      </c>
      <c r="R43" s="89">
        <f>R35/SQRT(3)</f>
        <v>30.85163201004573</v>
      </c>
    </row>
    <row r="44" spans="1:18" x14ac:dyDescent="0.25">
      <c r="P44" s="88" t="s">
        <v>216</v>
      </c>
      <c r="Q44" s="89">
        <f t="shared" ref="Q44:R48" si="0">Q36/SQRT(3)</f>
        <v>69.248356352271927</v>
      </c>
      <c r="R44" s="89">
        <f t="shared" si="0"/>
        <v>41.251064933854835</v>
      </c>
    </row>
    <row r="45" spans="1:18" x14ac:dyDescent="0.25">
      <c r="K45" s="87" t="s">
        <v>235</v>
      </c>
      <c r="L45" s="87" t="s">
        <v>228</v>
      </c>
      <c r="M45" s="87" t="s">
        <v>227</v>
      </c>
      <c r="P45" s="88" t="s">
        <v>221</v>
      </c>
      <c r="Q45" s="89"/>
      <c r="R45" s="89">
        <f t="shared" si="0"/>
        <v>24.264105946281088</v>
      </c>
    </row>
    <row r="46" spans="1:18" x14ac:dyDescent="0.25">
      <c r="K46" s="88" t="s">
        <v>217</v>
      </c>
      <c r="L46" s="89">
        <v>11.213682934547514</v>
      </c>
      <c r="M46" s="89">
        <v>13.876191727019094</v>
      </c>
      <c r="P46" s="88" t="s">
        <v>218</v>
      </c>
      <c r="Q46" s="89">
        <f t="shared" si="0"/>
        <v>21.017959239128192</v>
      </c>
      <c r="R46" s="89">
        <f t="shared" si="0"/>
        <v>63.39733007109426</v>
      </c>
    </row>
    <row r="47" spans="1:18" x14ac:dyDescent="0.25">
      <c r="K47" s="88" t="s">
        <v>216</v>
      </c>
      <c r="L47" s="89">
        <v>119.89664807059557</v>
      </c>
      <c r="M47" s="89">
        <v>64.485356674387376</v>
      </c>
      <c r="P47" s="88" t="s">
        <v>220</v>
      </c>
      <c r="Q47" s="89">
        <f t="shared" si="0"/>
        <v>15.492877842148335</v>
      </c>
      <c r="R47" s="89">
        <f t="shared" si="0"/>
        <v>20.915722775672226</v>
      </c>
    </row>
    <row r="48" spans="1:18" x14ac:dyDescent="0.25">
      <c r="K48" s="88" t="s">
        <v>221</v>
      </c>
      <c r="L48" s="89"/>
      <c r="M48" s="89">
        <v>35.548558982393949</v>
      </c>
      <c r="P48" s="88" t="s">
        <v>219</v>
      </c>
      <c r="Q48" s="89">
        <f t="shared" si="0"/>
        <v>28.863215351494723</v>
      </c>
      <c r="R48" s="89">
        <f t="shared" si="0"/>
        <v>23.415896777988056</v>
      </c>
    </row>
    <row r="49" spans="10:13" x14ac:dyDescent="0.25">
      <c r="K49" s="88" t="s">
        <v>218</v>
      </c>
      <c r="L49" s="89">
        <v>30.253554322659216</v>
      </c>
      <c r="M49" s="89">
        <v>6.9508694557680517</v>
      </c>
    </row>
    <row r="50" spans="10:13" x14ac:dyDescent="0.25">
      <c r="K50" s="88" t="s">
        <v>220</v>
      </c>
      <c r="L50" s="89">
        <v>24.330749435316072</v>
      </c>
      <c r="M50" s="89">
        <v>18.08135858061312</v>
      </c>
    </row>
    <row r="51" spans="10:13" x14ac:dyDescent="0.25">
      <c r="K51" s="88" t="s">
        <v>219</v>
      </c>
      <c r="L51" s="89">
        <v>55.58247907282577</v>
      </c>
      <c r="M51" s="89">
        <v>38.327446318394834</v>
      </c>
    </row>
    <row r="53" spans="10:13" x14ac:dyDescent="0.25">
      <c r="J53" t="s">
        <v>238</v>
      </c>
      <c r="K53" s="87" t="s">
        <v>235</v>
      </c>
      <c r="L53" s="87" t="s">
        <v>228</v>
      </c>
      <c r="M53" s="87" t="s">
        <v>227</v>
      </c>
    </row>
    <row r="54" spans="10:13" x14ac:dyDescent="0.25">
      <c r="K54" s="88" t="s">
        <v>217</v>
      </c>
      <c r="L54" s="89">
        <f>L46/SQRT(3)</f>
        <v>6.47422286086812</v>
      </c>
      <c r="M54" s="89">
        <f>M46/SQRT(3)</f>
        <v>8.0114230289213317</v>
      </c>
    </row>
    <row r="55" spans="10:13" x14ac:dyDescent="0.25">
      <c r="K55" s="88" t="s">
        <v>216</v>
      </c>
      <c r="L55" s="89">
        <f t="shared" ref="L55:M59" si="1">L47/SQRT(3)</f>
        <v>69.222362038492179</v>
      </c>
      <c r="M55" s="89">
        <f t="shared" si="1"/>
        <v>37.230638034746583</v>
      </c>
    </row>
    <row r="56" spans="10:13" x14ac:dyDescent="0.25">
      <c r="K56" s="88" t="s">
        <v>221</v>
      </c>
      <c r="L56" s="89"/>
      <c r="M56" s="89">
        <f t="shared" si="1"/>
        <v>20.523970097788435</v>
      </c>
    </row>
    <row r="57" spans="10:13" x14ac:dyDescent="0.25">
      <c r="K57" s="88" t="s">
        <v>218</v>
      </c>
      <c r="L57" s="89">
        <f t="shared" si="1"/>
        <v>17.466897732130267</v>
      </c>
      <c r="M57" s="89">
        <f t="shared" si="1"/>
        <v>4.0130863513896324</v>
      </c>
    </row>
    <row r="58" spans="10:13" x14ac:dyDescent="0.25">
      <c r="K58" s="88" t="s">
        <v>220</v>
      </c>
      <c r="L58" s="89">
        <f t="shared" si="1"/>
        <v>14.04736473606507</v>
      </c>
      <c r="M58" s="89">
        <f t="shared" si="1"/>
        <v>10.439277243831135</v>
      </c>
    </row>
    <row r="59" spans="10:13" x14ac:dyDescent="0.25">
      <c r="K59" s="88" t="s">
        <v>219</v>
      </c>
      <c r="L59" s="89">
        <f t="shared" si="1"/>
        <v>32.090559254922702</v>
      </c>
      <c r="M59" s="89">
        <f t="shared" si="1"/>
        <v>22.128361449276191</v>
      </c>
    </row>
  </sheetData>
  <pageMargins left="0.7" right="0.7" top="0.75" bottom="0.75" header="0.3" footer="0.3"/>
  <pageSetup paperSize="9" orientation="portrait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Soil_Properties</vt:lpstr>
      <vt:lpstr>Data</vt:lpstr>
      <vt:lpstr>List_sources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Franke, Linus</cp:lastModifiedBy>
  <dcterms:created xsi:type="dcterms:W3CDTF">2010-09-09T08:21:48Z</dcterms:created>
  <dcterms:modified xsi:type="dcterms:W3CDTF">2011-09-21T09:07:17Z</dcterms:modified>
</cp:coreProperties>
</file>