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210" windowWidth="19320" windowHeight="8355" activeTab="1"/>
  </bookViews>
  <sheets>
    <sheet name="General" sheetId="1" r:id="rId1"/>
    <sheet name="Soil_Properties" sheetId="19" r:id="rId2"/>
    <sheet name="Data" sheetId="20" r:id="rId3"/>
    <sheet name="List_sources" sheetId="8" state="hidden" r:id="rId4"/>
    <sheet name="analys" sheetId="21" r:id="rId5"/>
  </sheets>
  <calcPr calcId="145621"/>
  <pivotCaches>
    <pivotCache cacheId="3" r:id="rId6"/>
  </pivotCaches>
</workbook>
</file>

<file path=xl/calcChain.xml><?xml version="1.0" encoding="utf-8"?>
<calcChain xmlns="http://schemas.openxmlformats.org/spreadsheetml/2006/main">
  <c r="L3" i="19" l="1"/>
  <c r="K3" i="19"/>
  <c r="J3" i="19"/>
  <c r="H3" i="19"/>
  <c r="G3" i="19"/>
  <c r="F3" i="19"/>
  <c r="D3" i="19"/>
  <c r="C3" i="19"/>
  <c r="A3" i="19"/>
  <c r="BP24" i="20" l="1"/>
  <c r="L30" i="21"/>
  <c r="L31" i="21"/>
  <c r="L32" i="21"/>
  <c r="L33" i="21"/>
  <c r="L34" i="21"/>
  <c r="L35" i="21"/>
  <c r="K31" i="21"/>
  <c r="K32" i="21"/>
  <c r="K33" i="21"/>
  <c r="K34" i="21"/>
  <c r="K35" i="21"/>
  <c r="K30" i="21"/>
  <c r="BR5" i="20"/>
  <c r="BR6" i="20"/>
  <c r="BR7" i="20"/>
  <c r="BR8" i="20"/>
  <c r="BR9" i="20"/>
  <c r="BR11" i="20"/>
  <c r="BR12" i="20"/>
  <c r="BR14" i="20"/>
  <c r="BR15" i="20"/>
  <c r="BR16" i="20"/>
  <c r="BR17" i="20"/>
  <c r="BR18" i="20"/>
  <c r="BR20" i="20"/>
  <c r="BR21" i="20"/>
  <c r="BR22" i="20"/>
  <c r="BR23" i="20"/>
  <c r="BR24" i="20"/>
  <c r="BR4" i="20"/>
  <c r="BI5" i="20" l="1"/>
  <c r="BI6" i="20"/>
  <c r="BI7" i="20"/>
  <c r="BI8" i="20"/>
  <c r="BI9" i="20"/>
  <c r="BI11" i="20"/>
  <c r="BI12" i="20"/>
  <c r="BI14" i="20"/>
  <c r="BI15" i="20"/>
  <c r="BI16" i="20"/>
  <c r="BI17" i="20"/>
  <c r="BI18" i="20"/>
  <c r="BI20" i="20"/>
  <c r="BI21" i="20"/>
  <c r="BI22" i="20"/>
  <c r="BI23" i="20"/>
  <c r="BI24" i="20"/>
  <c r="BI4" i="20"/>
  <c r="BP22" i="20" l="1"/>
  <c r="BQ22" i="20" s="1"/>
  <c r="BS22" i="20"/>
  <c r="BT22" i="20" s="1"/>
  <c r="BS4" i="20"/>
  <c r="BT4" i="20" s="1"/>
  <c r="BP4" i="20"/>
  <c r="BQ4" i="20" s="1"/>
  <c r="BP23" i="20"/>
  <c r="BQ23" i="20" s="1"/>
  <c r="BS23" i="20"/>
  <c r="BT23" i="20" s="1"/>
  <c r="BP21" i="20"/>
  <c r="BQ21" i="20" s="1"/>
  <c r="BS21" i="20"/>
  <c r="BT21" i="20" s="1"/>
  <c r="BP18" i="20"/>
  <c r="BQ18" i="20" s="1"/>
  <c r="BS18" i="20"/>
  <c r="BT18" i="20" s="1"/>
  <c r="BP16" i="20"/>
  <c r="BQ16" i="20" s="1"/>
  <c r="BS16" i="20"/>
  <c r="BT16" i="20" s="1"/>
  <c r="BP14" i="20"/>
  <c r="BQ14" i="20" s="1"/>
  <c r="BS14" i="20"/>
  <c r="BT14" i="20" s="1"/>
  <c r="BP11" i="20"/>
  <c r="BQ11" i="20" s="1"/>
  <c r="BS11" i="20"/>
  <c r="BT11" i="20" s="1"/>
  <c r="BP8" i="20"/>
  <c r="BQ8" i="20" s="1"/>
  <c r="BS8" i="20"/>
  <c r="BT8" i="20" s="1"/>
  <c r="BP6" i="20"/>
  <c r="BQ6" i="20" s="1"/>
  <c r="BS6" i="20"/>
  <c r="BT6" i="20" s="1"/>
  <c r="BQ24" i="20"/>
  <c r="BS24" i="20"/>
  <c r="BT24" i="20" s="1"/>
  <c r="BP20" i="20"/>
  <c r="BQ20" i="20" s="1"/>
  <c r="BS20" i="20"/>
  <c r="BT20" i="20" s="1"/>
  <c r="BP17" i="20"/>
  <c r="BQ17" i="20" s="1"/>
  <c r="BS17" i="20"/>
  <c r="BT17" i="20" s="1"/>
  <c r="BP15" i="20"/>
  <c r="BQ15" i="20" s="1"/>
  <c r="BS15" i="20"/>
  <c r="BT15" i="20" s="1"/>
  <c r="BP12" i="20"/>
  <c r="BQ12" i="20" s="1"/>
  <c r="BS12" i="20"/>
  <c r="BT12" i="20" s="1"/>
  <c r="BP9" i="20"/>
  <c r="BQ9" i="20" s="1"/>
  <c r="BS9" i="20"/>
  <c r="BT9" i="20" s="1"/>
  <c r="BP7" i="20"/>
  <c r="BQ7" i="20" s="1"/>
  <c r="BS7" i="20"/>
  <c r="BT7" i="20" s="1"/>
  <c r="BP5" i="20"/>
  <c r="BQ5" i="20" s="1"/>
  <c r="BS5" i="20"/>
  <c r="BT5" i="20" s="1"/>
</calcChain>
</file>

<file path=xl/sharedStrings.xml><?xml version="1.0" encoding="utf-8"?>
<sst xmlns="http://schemas.openxmlformats.org/spreadsheetml/2006/main" count="438" uniqueCount="256">
  <si>
    <t>Country</t>
  </si>
  <si>
    <t>DD</t>
  </si>
  <si>
    <t>MM</t>
  </si>
  <si>
    <t>Enumerator</t>
  </si>
  <si>
    <t>Action site</t>
  </si>
  <si>
    <t>Checked by</t>
  </si>
  <si>
    <t>Date checked</t>
  </si>
  <si>
    <t>Data entry by</t>
  </si>
  <si>
    <t>YYYY</t>
  </si>
  <si>
    <t>All from off-farm sources</t>
  </si>
  <si>
    <t>About half-half from farming and off-farm</t>
  </si>
  <si>
    <t>About quarter from farming rest off-farm sources</t>
  </si>
  <si>
    <t>About quarter from off-farm sources rest farming</t>
  </si>
  <si>
    <t>All from farming</t>
  </si>
  <si>
    <t>Income B1</t>
  </si>
  <si>
    <t>Income B2</t>
  </si>
  <si>
    <t>Cropping</t>
  </si>
  <si>
    <t>Livestock</t>
  </si>
  <si>
    <t>(Petty) trade</t>
  </si>
  <si>
    <t>Off-farm income</t>
  </si>
  <si>
    <t>Remittances</t>
  </si>
  <si>
    <t>Crops</t>
  </si>
  <si>
    <t>Maize</t>
  </si>
  <si>
    <t>Barley</t>
  </si>
  <si>
    <t>Cocoa</t>
  </si>
  <si>
    <t>Cassava</t>
  </si>
  <si>
    <t>Groundnuts</t>
  </si>
  <si>
    <t>Wheat</t>
  </si>
  <si>
    <t>Oats</t>
  </si>
  <si>
    <t>Olives</t>
  </si>
  <si>
    <t>Bananas</t>
  </si>
  <si>
    <t>Yams</t>
  </si>
  <si>
    <t>Sorghum</t>
  </si>
  <si>
    <t>Cotton</t>
  </si>
  <si>
    <t>Millet</t>
  </si>
  <si>
    <t>Rice</t>
  </si>
  <si>
    <t>Coffee</t>
  </si>
  <si>
    <t>Lentils</t>
  </si>
  <si>
    <t>Pulses</t>
  </si>
  <si>
    <t>Oil palm</t>
  </si>
  <si>
    <t>Pineapples</t>
  </si>
  <si>
    <t>Sugarcane</t>
  </si>
  <si>
    <t>Tea</t>
  </si>
  <si>
    <t>Fruits</t>
  </si>
  <si>
    <t>Citrus</t>
  </si>
  <si>
    <t>Cashew nuts</t>
  </si>
  <si>
    <t>Tobacco</t>
  </si>
  <si>
    <t xml:space="preserve">Attention : In order to make it possible to convert all excel data to a database don't alter the format of the sheets in any way! </t>
  </si>
  <si>
    <t>Chickens</t>
  </si>
  <si>
    <t>Cows for dairy</t>
  </si>
  <si>
    <t>Guinea fowls</t>
  </si>
  <si>
    <t>Oxen</t>
  </si>
  <si>
    <t>Turkeys</t>
  </si>
  <si>
    <t>Sheep</t>
  </si>
  <si>
    <t>Guinea pigs</t>
  </si>
  <si>
    <t>Goats</t>
  </si>
  <si>
    <t>Rabbits</t>
  </si>
  <si>
    <t>Donkeys</t>
  </si>
  <si>
    <t>Doves/pigeons</t>
  </si>
  <si>
    <t>Pigs</t>
  </si>
  <si>
    <t>Bees</t>
  </si>
  <si>
    <t>Horse</t>
  </si>
  <si>
    <t>Ownership</t>
  </si>
  <si>
    <t>Use</t>
  </si>
  <si>
    <t>Own field</t>
  </si>
  <si>
    <t>Rented Field</t>
  </si>
  <si>
    <t>Rented out</t>
  </si>
  <si>
    <t>Borrowed from someone</t>
  </si>
  <si>
    <t>Lend to someone else</t>
  </si>
  <si>
    <t>Fallow</t>
  </si>
  <si>
    <t>Pasture</t>
  </si>
  <si>
    <t>Woodlot</t>
  </si>
  <si>
    <t>Who</t>
  </si>
  <si>
    <t>Husband</t>
  </si>
  <si>
    <t>Wife</t>
  </si>
  <si>
    <t>Both</t>
  </si>
  <si>
    <t>Owner</t>
  </si>
  <si>
    <t>Variety</t>
  </si>
  <si>
    <t>Cowpeas</t>
  </si>
  <si>
    <t>Soybeans</t>
  </si>
  <si>
    <t>Climbing beans</t>
  </si>
  <si>
    <t>Bush beans</t>
  </si>
  <si>
    <t>Common beans</t>
  </si>
  <si>
    <t>Fodder Legume</t>
  </si>
  <si>
    <t>Legumes</t>
  </si>
  <si>
    <t>Climbing Beans</t>
  </si>
  <si>
    <t>Bush Beans</t>
  </si>
  <si>
    <t>Cows for meat</t>
  </si>
  <si>
    <t>Cows for draft</t>
  </si>
  <si>
    <t>Fish ponds</t>
  </si>
  <si>
    <t>Fish</t>
  </si>
  <si>
    <t>Cattle (total number)</t>
  </si>
  <si>
    <t>Crop</t>
  </si>
  <si>
    <t>How_eaten</t>
  </si>
  <si>
    <t>Main dish</t>
  </si>
  <si>
    <t>Side dish</t>
  </si>
  <si>
    <t>Market_use</t>
  </si>
  <si>
    <t>Sale</t>
  </si>
  <si>
    <t>Purchase</t>
  </si>
  <si>
    <t>Market_products</t>
  </si>
  <si>
    <t>Household goods</t>
  </si>
  <si>
    <t>Clothes</t>
  </si>
  <si>
    <t>Agriculture produce</t>
  </si>
  <si>
    <t>Inputs</t>
  </si>
  <si>
    <t>Homestead Coordinates (GPS)</t>
  </si>
  <si>
    <t>Attention : Do not alter this sheet!</t>
  </si>
  <si>
    <t>Other(Specify)</t>
  </si>
  <si>
    <t>Sweet potato</t>
  </si>
  <si>
    <t>Potato (Irish)</t>
  </si>
  <si>
    <t>Cocoyam</t>
  </si>
  <si>
    <t>Ginger</t>
  </si>
  <si>
    <t>Pigeonpeas</t>
  </si>
  <si>
    <t>Bambara nuts</t>
  </si>
  <si>
    <t>Grain legumes</t>
  </si>
  <si>
    <t>Longitude</t>
  </si>
  <si>
    <t>Latitude</t>
  </si>
  <si>
    <t>Experiment_ID</t>
  </si>
  <si>
    <t>Altitude [m]</t>
  </si>
  <si>
    <t>Mandate area name</t>
  </si>
  <si>
    <t>pH</t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</si>
  <si>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</si>
  <si>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</si>
  <si>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</si>
  <si>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</si>
  <si>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</si>
  <si>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</si>
  <si>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</si>
  <si>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</si>
  <si>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</si>
  <si>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</si>
  <si>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</si>
  <si>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</si>
  <si>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%</t>
  </si>
  <si>
    <t>TREATMENT DESCRIPTION</t>
  </si>
  <si>
    <t>INSTALLATION</t>
  </si>
  <si>
    <t>CROP ESTABLISHMENT</t>
  </si>
  <si>
    <t>PHENOLOGY</t>
  </si>
  <si>
    <t>BIOMASS SAMPLING AT FULL-SEED (R6)</t>
  </si>
  <si>
    <t>Roots</t>
  </si>
  <si>
    <t>FINAL HARVEST</t>
  </si>
  <si>
    <t>Main treatment</t>
  </si>
  <si>
    <t>Planting date</t>
  </si>
  <si>
    <t>Germination</t>
  </si>
  <si>
    <t>(crop stand)</t>
  </si>
  <si>
    <t>Replication No.</t>
  </si>
  <si>
    <t>Treatment No.</t>
  </si>
  <si>
    <t>Plot No.</t>
  </si>
  <si>
    <t>Date of establishment count</t>
  </si>
  <si>
    <t>Plot size whole area</t>
  </si>
  <si>
    <t>[m2]</t>
  </si>
  <si>
    <t>Germination count</t>
  </si>
  <si>
    <t>[%]</t>
  </si>
  <si>
    <t>Date of 50% flowering</t>
  </si>
  <si>
    <t>Date of 50% podding</t>
  </si>
  <si>
    <t>Date of full maturity</t>
  </si>
  <si>
    <t>Date of biomass sampling</t>
  </si>
  <si>
    <t>net plot area of biomass sampling</t>
  </si>
  <si>
    <r>
      <t>[m</t>
    </r>
    <r>
      <rPr>
        <vertAlign val="superscript"/>
        <sz val="9"/>
        <color indexed="8"/>
        <rFont val="Arial"/>
        <family val="2"/>
      </rPr>
      <t>2]</t>
    </r>
  </si>
  <si>
    <t>No. of plants in sampled area</t>
  </si>
  <si>
    <t>Above ground fresh biomass</t>
  </si>
  <si>
    <t>[g]</t>
  </si>
  <si>
    <t>Above ground dried biomass</t>
  </si>
  <si>
    <t>Root fresh weight roots &amp; nodules</t>
  </si>
  <si>
    <t>Root dry weight roots without nodules</t>
  </si>
  <si>
    <t>Root fresh weight roots without nodules</t>
  </si>
  <si>
    <t>Nodule mean score from 10 plants</t>
  </si>
  <si>
    <t>#</t>
  </si>
  <si>
    <t>Nodule no. of sampled plants</t>
  </si>
  <si>
    <t>Nodule fresh weight</t>
  </si>
  <si>
    <t>Nodule dry weight</t>
  </si>
  <si>
    <t xml:space="preserve"> No. of nodules per plant based on total nodules from sampled plants</t>
  </si>
  <si>
    <t>Active nodules (sum of Pink,Red, Brown) Colour from 10 % of the total</t>
  </si>
  <si>
    <t>Inactive nodules (sum of White,Green,Black) Colour from 10% of the total</t>
  </si>
  <si>
    <t>N content above ground biomass</t>
  </si>
  <si>
    <t>15N content above ground biomass</t>
  </si>
  <si>
    <t>P content above ground biomass</t>
  </si>
  <si>
    <t>[kg dry matter/ha]</t>
  </si>
  <si>
    <t>Above ground biomass (calculated)</t>
  </si>
  <si>
    <t>Total above ground N uptake (calculated)</t>
  </si>
  <si>
    <t>[kg N/ha]</t>
  </si>
  <si>
    <t>Total above ground P uptake  (calculated)</t>
  </si>
  <si>
    <t>[kg P/ha]</t>
  </si>
  <si>
    <t>biological % of N fixed=BNF-%Ndfa  (calculated)</t>
  </si>
  <si>
    <t>[kg/ha]</t>
  </si>
  <si>
    <t>BNF-fix (calculated)</t>
  </si>
  <si>
    <t>Root yield (Calculated)</t>
  </si>
  <si>
    <t>[kg /ha]</t>
  </si>
  <si>
    <t>Date of harvest</t>
  </si>
  <si>
    <t>Average plant height of 10 plants</t>
  </si>
  <si>
    <t>[cm]</t>
  </si>
  <si>
    <t>Net plot area harvesting</t>
  </si>
  <si>
    <t>No. of plants in harvest net plot</t>
  </si>
  <si>
    <t>Mean pod load for at least 5 plants</t>
  </si>
  <si>
    <t>Mean pod clearance for at least 5 plants</t>
  </si>
  <si>
    <t>Total fresh weight of all pods in the netplot</t>
  </si>
  <si>
    <t>[kg]</t>
  </si>
  <si>
    <t>Total fresh weight of all haulms in the netplot</t>
  </si>
  <si>
    <t>Fresh weight of a sub-sample of all pods</t>
  </si>
  <si>
    <t>Fresh weight of husks of the subsample separated with grains</t>
  </si>
  <si>
    <t>Dry weight of husks of the subsample separated with grains</t>
  </si>
  <si>
    <t>Dry weight of grains of the subsample  separating from husks in (g)</t>
  </si>
  <si>
    <t>Fresh weight  of a subsample of all haulms</t>
  </si>
  <si>
    <t>Dry weight of the haulms of the subsample</t>
  </si>
  <si>
    <t>Dry weight of 100 seeds</t>
  </si>
  <si>
    <t>Grain Yield (calculated)</t>
  </si>
  <si>
    <t>Haulm Yield (calculated)</t>
  </si>
  <si>
    <t>Husks yield (calculated)</t>
  </si>
  <si>
    <t>[kg/net plot]</t>
  </si>
  <si>
    <t>Total stover yield Haulm + husks (calculated)</t>
  </si>
  <si>
    <t>Sub-treatment (variety name - see sheet 'Treatment structure')</t>
  </si>
  <si>
    <t>Specify if "Other"</t>
  </si>
  <si>
    <t>Type of experiment</t>
  </si>
  <si>
    <t>Type Experiment</t>
  </si>
  <si>
    <t>Input</t>
  </si>
  <si>
    <t>dolomitic lime</t>
  </si>
  <si>
    <t xml:space="preserve">SSP/Dolomitic lime </t>
  </si>
  <si>
    <t>Comp L</t>
  </si>
  <si>
    <t>SSP</t>
  </si>
  <si>
    <t>none</t>
  </si>
  <si>
    <t>Comp L/dolomitic lime</t>
  </si>
  <si>
    <t>weedy fallow</t>
  </si>
  <si>
    <t>ssp + dolomite</t>
  </si>
  <si>
    <t>Zim-gr001-inp</t>
  </si>
  <si>
    <t>Zimbabwe</t>
  </si>
  <si>
    <t xml:space="preserve">Gwindi </t>
  </si>
  <si>
    <t>T Mombeyarara</t>
  </si>
  <si>
    <t>T Kainga</t>
  </si>
  <si>
    <t>nyanda</t>
  </si>
  <si>
    <t xml:space="preserve">Grain </t>
  </si>
  <si>
    <t>Haulms</t>
  </si>
  <si>
    <t>Husk</t>
  </si>
  <si>
    <t>total stover</t>
  </si>
  <si>
    <t>Row Labels</t>
  </si>
  <si>
    <t>Grand Total</t>
  </si>
  <si>
    <t xml:space="preserve">Average of Grain </t>
  </si>
  <si>
    <t>Average of total stover</t>
  </si>
  <si>
    <t>Count of Grain 2</t>
  </si>
  <si>
    <t>Count of total stover2</t>
  </si>
  <si>
    <t>StdDev of Grain 3</t>
  </si>
  <si>
    <t>StdDev of total stover3</t>
  </si>
  <si>
    <t>SE</t>
  </si>
  <si>
    <t>Comp L / Dol. lime</t>
  </si>
  <si>
    <t>Dol. lime</t>
  </si>
  <si>
    <t xml:space="preserve">SSP / Dol. lime </t>
  </si>
  <si>
    <t>ug/gMg</t>
  </si>
  <si>
    <t>ug/g Ca</t>
  </si>
  <si>
    <t>ug/g K</t>
  </si>
  <si>
    <r>
      <t>ugP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5</t>
    </r>
    <r>
      <rPr>
        <b/>
        <sz val="10"/>
        <rFont val="Arial"/>
        <family val="2"/>
      </rPr>
      <t>/g</t>
    </r>
  </si>
  <si>
    <t>Titre</t>
  </si>
  <si>
    <t>%N/1g</t>
  </si>
  <si>
    <t>%N</t>
  </si>
  <si>
    <t>% sand</t>
  </si>
  <si>
    <t>%clay</t>
  </si>
  <si>
    <t>% silt</t>
  </si>
  <si>
    <t>pH (H2O)</t>
  </si>
  <si>
    <t>cmol/kg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</si>
</sst>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vertAlign val="superscript"/>
      <sz val="9"/>
      <color indexed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rgb="FFFF0000"/>
      <name val="Candara"/>
      <family val="2"/>
    </font>
    <font>
      <b/>
      <sz val="14"/>
      <color rgb="FFFF0000"/>
      <name val="Calibri"/>
      <family val="2"/>
      <scheme val="minor"/>
    </font>
    <font>
      <b/>
      <sz val="11"/>
      <color theme="1"/>
      <name val="Candara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b/>
      <vertAlign val="subscript"/>
      <sz val="1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87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8" fillId="0" borderId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9" fillId="24" borderId="9" applyFont="0" applyBorder="0">
      <alignment vertical="top" wrapText="1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" fillId="0" borderId="10" applyNumberFormat="0" applyFill="0" applyAlignment="0" applyProtection="0"/>
    <xf numFmtId="0" fontId="2" fillId="0" borderId="10" applyNumberFormat="0" applyFill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0">
    <xf numFmtId="0" fontId="0" fillId="0" borderId="0" xfId="0"/>
    <xf numFmtId="0" fontId="0" fillId="0" borderId="0" xfId="0"/>
    <xf numFmtId="0" fontId="0" fillId="0" borderId="0" xfId="0" applyFont="1"/>
    <xf numFmtId="0" fontId="0" fillId="0" borderId="11" xfId="0" applyBorder="1"/>
    <xf numFmtId="0" fontId="28" fillId="0" borderId="0" xfId="0" applyFont="1"/>
    <xf numFmtId="0" fontId="0" fillId="0" borderId="11" xfId="0" applyFont="1" applyBorder="1"/>
    <xf numFmtId="0" fontId="28" fillId="0" borderId="11" xfId="0" applyFont="1" applyBorder="1"/>
    <xf numFmtId="0" fontId="0" fillId="0" borderId="0" xfId="0" applyFont="1" applyBorder="1"/>
    <xf numFmtId="0" fontId="30" fillId="0" borderId="0" xfId="0" applyFont="1"/>
    <xf numFmtId="0" fontId="29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/>
    <xf numFmtId="0" fontId="0" fillId="0" borderId="11" xfId="0" applyBorder="1"/>
    <xf numFmtId="0" fontId="3" fillId="0" borderId="0" xfId="0" applyFont="1"/>
    <xf numFmtId="0" fontId="22" fillId="0" borderId="12" xfId="0" applyFont="1" applyFill="1" applyBorder="1" applyAlignment="1" applyProtection="1">
      <alignment horizontal="left" vertical="top"/>
      <protection locked="0"/>
    </xf>
    <xf numFmtId="0" fontId="22" fillId="0" borderId="13" xfId="0" applyFont="1" applyFill="1" applyBorder="1" applyAlignment="1" applyProtection="1">
      <alignment horizontal="left" vertical="top"/>
      <protection locked="0"/>
    </xf>
    <xf numFmtId="0" fontId="22" fillId="0" borderId="14" xfId="0" applyFont="1" applyBorder="1" applyAlignment="1" applyProtection="1">
      <alignment horizontal="left" vertical="top"/>
      <protection locked="0"/>
    </xf>
    <xf numFmtId="0" fontId="22" fillId="0" borderId="13" xfId="0" applyFont="1" applyBorder="1" applyAlignment="1" applyProtection="1">
      <alignment horizontal="left" vertical="top"/>
      <protection locked="0"/>
    </xf>
    <xf numFmtId="0" fontId="34" fillId="0" borderId="13" xfId="0" applyFont="1" applyBorder="1" applyAlignment="1">
      <alignment horizontal="left" vertical="top" wrapText="1"/>
    </xf>
    <xf numFmtId="0" fontId="34" fillId="0" borderId="15" xfId="0" applyFont="1" applyBorder="1" applyAlignment="1">
      <alignment horizontal="left" vertical="top" wrapText="1"/>
    </xf>
    <xf numFmtId="0" fontId="22" fillId="0" borderId="16" xfId="0" applyFont="1" applyFill="1" applyBorder="1" applyAlignment="1" applyProtection="1">
      <alignment horizontal="left" vertical="top"/>
      <protection locked="0"/>
    </xf>
    <xf numFmtId="0" fontId="0" fillId="0" borderId="17" xfId="0" applyFont="1" applyBorder="1"/>
    <xf numFmtId="0" fontId="20" fillId="25" borderId="16" xfId="73" applyFont="1" applyFill="1" applyBorder="1" applyAlignment="1">
      <alignment horizontal="center" vertical="top" wrapText="1"/>
    </xf>
    <xf numFmtId="164" fontId="20" fillId="25" borderId="12" xfId="73" applyNumberFormat="1" applyFont="1" applyFill="1" applyBorder="1" applyAlignment="1">
      <alignment horizontal="center" vertical="top" wrapText="1"/>
    </xf>
    <xf numFmtId="2" fontId="20" fillId="25" borderId="12" xfId="73" applyNumberFormat="1" applyFont="1" applyFill="1" applyBorder="1" applyAlignment="1">
      <alignment horizontal="center" vertical="top" wrapText="1"/>
    </xf>
    <xf numFmtId="0" fontId="35" fillId="26" borderId="16" xfId="0" applyFont="1" applyFill="1" applyBorder="1" applyAlignment="1">
      <alignment vertical="top" wrapText="1"/>
    </xf>
    <xf numFmtId="0" fontId="35" fillId="26" borderId="12" xfId="0" applyFont="1" applyFill="1" applyBorder="1" applyAlignment="1">
      <alignment vertical="top" wrapText="1"/>
    </xf>
    <xf numFmtId="0" fontId="21" fillId="26" borderId="12" xfId="0" applyFont="1" applyFill="1" applyBorder="1" applyAlignment="1">
      <alignment vertical="top" wrapText="1"/>
    </xf>
    <xf numFmtId="3" fontId="21" fillId="26" borderId="12" xfId="0" applyNumberFormat="1" applyFont="1" applyFill="1" applyBorder="1" applyAlignment="1">
      <alignment vertical="top" wrapText="1"/>
    </xf>
    <xf numFmtId="0" fontId="35" fillId="0" borderId="12" xfId="0" applyFont="1" applyBorder="1" applyAlignment="1">
      <alignment vertical="top" wrapText="1"/>
    </xf>
    <xf numFmtId="0" fontId="21" fillId="0" borderId="18" xfId="0" applyFont="1" applyFill="1" applyBorder="1" applyAlignment="1">
      <alignment vertical="top" wrapText="1"/>
    </xf>
    <xf numFmtId="0" fontId="35" fillId="0" borderId="18" xfId="0" applyFont="1" applyBorder="1" applyAlignment="1">
      <alignment vertical="top" wrapText="1"/>
    </xf>
    <xf numFmtId="0" fontId="21" fillId="0" borderId="16" xfId="0" applyFont="1" applyFill="1" applyBorder="1" applyAlignment="1">
      <alignment vertical="top" wrapText="1"/>
    </xf>
    <xf numFmtId="0" fontId="35" fillId="0" borderId="12" xfId="0" applyFont="1" applyBorder="1" applyAlignment="1">
      <alignment vertical="top"/>
    </xf>
    <xf numFmtId="0" fontId="35" fillId="0" borderId="19" xfId="0" applyFont="1" applyBorder="1" applyAlignment="1">
      <alignment vertical="top"/>
    </xf>
    <xf numFmtId="0" fontId="35" fillId="0" borderId="16" xfId="0" applyFont="1" applyBorder="1" applyAlignment="1">
      <alignment vertical="top"/>
    </xf>
    <xf numFmtId="0" fontId="21" fillId="0" borderId="12" xfId="0" applyFont="1" applyFill="1" applyBorder="1" applyAlignment="1">
      <alignment vertical="top" wrapText="1"/>
    </xf>
    <xf numFmtId="0" fontId="21" fillId="0" borderId="19" xfId="0" applyFont="1" applyFill="1" applyBorder="1" applyAlignment="1">
      <alignment vertical="top" wrapText="1"/>
    </xf>
    <xf numFmtId="0" fontId="0" fillId="0" borderId="17" xfId="0" applyBorder="1"/>
    <xf numFmtId="3" fontId="24" fillId="26" borderId="13" xfId="0" applyNumberFormat="1" applyFont="1" applyFill="1" applyBorder="1" applyAlignment="1">
      <alignment vertical="top" wrapText="1"/>
    </xf>
    <xf numFmtId="0" fontId="0" fillId="0" borderId="0" xfId="0"/>
    <xf numFmtId="0" fontId="0" fillId="0" borderId="0" xfId="0" applyBorder="1"/>
    <xf numFmtId="0" fontId="19" fillId="0" borderId="14" xfId="0" applyFont="1" applyFill="1" applyBorder="1"/>
    <xf numFmtId="0" fontId="19" fillId="0" borderId="13" xfId="0" applyFont="1" applyFill="1" applyBorder="1"/>
    <xf numFmtId="0" fontId="18" fillId="0" borderId="13" xfId="0" applyFont="1" applyFill="1" applyBorder="1"/>
    <xf numFmtId="0" fontId="36" fillId="0" borderId="13" xfId="0" applyFont="1" applyBorder="1"/>
    <xf numFmtId="0" fontId="37" fillId="0" borderId="13" xfId="0" applyFont="1" applyFill="1" applyBorder="1"/>
    <xf numFmtId="0" fontId="20" fillId="0" borderId="13" xfId="0" applyFont="1" applyFill="1" applyBorder="1"/>
    <xf numFmtId="0" fontId="0" fillId="0" borderId="13" xfId="0" applyBorder="1"/>
    <xf numFmtId="0" fontId="18" fillId="0" borderId="15" xfId="0" applyFont="1" applyFill="1" applyBorder="1"/>
    <xf numFmtId="0" fontId="24" fillId="0" borderId="14" xfId="0" applyFont="1" applyFill="1" applyBorder="1" applyAlignment="1">
      <alignment vertical="top" wrapText="1"/>
    </xf>
    <xf numFmtId="0" fontId="38" fillId="0" borderId="13" xfId="0" applyFont="1" applyBorder="1" applyAlignment="1">
      <alignment vertical="top" wrapText="1"/>
    </xf>
    <xf numFmtId="0" fontId="24" fillId="0" borderId="15" xfId="0" applyFont="1" applyFill="1" applyBorder="1" applyAlignment="1">
      <alignment vertical="top" wrapText="1"/>
    </xf>
    <xf numFmtId="0" fontId="24" fillId="0" borderId="13" xfId="0" applyFont="1" applyFill="1" applyBorder="1" applyAlignment="1">
      <alignment vertical="top" wrapText="1"/>
    </xf>
    <xf numFmtId="0" fontId="24" fillId="0" borderId="13" xfId="0" applyFont="1" applyBorder="1" applyAlignment="1">
      <alignment horizontal="left" vertical="top" wrapText="1"/>
    </xf>
    <xf numFmtId="1" fontId="24" fillId="0" borderId="13" xfId="0" applyNumberFormat="1" applyFont="1" applyBorder="1" applyAlignment="1">
      <alignment horizontal="left" vertical="top" wrapText="1"/>
    </xf>
    <xf numFmtId="0" fontId="24" fillId="26" borderId="13" xfId="0" applyFont="1" applyFill="1" applyBorder="1" applyAlignment="1">
      <alignment vertical="top" wrapText="1"/>
    </xf>
    <xf numFmtId="0" fontId="38" fillId="26" borderId="13" xfId="0" applyFont="1" applyFill="1" applyBorder="1" applyAlignment="1">
      <alignment vertical="top" wrapText="1"/>
    </xf>
    <xf numFmtId="0" fontId="38" fillId="26" borderId="15" xfId="0" applyFont="1" applyFill="1" applyBorder="1" applyAlignment="1">
      <alignment vertical="top" wrapText="1"/>
    </xf>
    <xf numFmtId="0" fontId="25" fillId="25" borderId="15" xfId="73" applyFont="1" applyFill="1" applyBorder="1" applyAlignment="1">
      <alignment horizontal="left" vertical="top" wrapText="1"/>
    </xf>
    <xf numFmtId="0" fontId="38" fillId="25" borderId="0" xfId="0" applyFont="1" applyFill="1" applyBorder="1" applyAlignment="1">
      <alignment vertical="top" wrapText="1"/>
    </xf>
    <xf numFmtId="3" fontId="18" fillId="0" borderId="13" xfId="0" applyNumberFormat="1" applyFont="1" applyFill="1" applyBorder="1" applyAlignment="1">
      <alignment horizontal="right"/>
    </xf>
    <xf numFmtId="164" fontId="18" fillId="0" borderId="13" xfId="0" applyNumberFormat="1" applyFont="1" applyFill="1" applyBorder="1"/>
    <xf numFmtId="164" fontId="25" fillId="25" borderId="13" xfId="73" applyNumberFormat="1" applyFont="1" applyFill="1" applyBorder="1" applyAlignment="1">
      <alignment horizontal="left" vertical="top" wrapText="1"/>
    </xf>
    <xf numFmtId="2" fontId="18" fillId="0" borderId="13" xfId="0" applyNumberFormat="1" applyFont="1" applyFill="1" applyBorder="1"/>
    <xf numFmtId="2" fontId="25" fillId="25" borderId="13" xfId="73" applyNumberFormat="1" applyFont="1" applyFill="1" applyBorder="1" applyAlignment="1">
      <alignment horizontal="left" vertical="top" wrapText="1"/>
    </xf>
    <xf numFmtId="0" fontId="2" fillId="0" borderId="11" xfId="0" applyFont="1" applyBorder="1"/>
    <xf numFmtId="0" fontId="27" fillId="0" borderId="0" xfId="0" applyFont="1"/>
    <xf numFmtId="0" fontId="26" fillId="0" borderId="0" xfId="0" applyFont="1"/>
    <xf numFmtId="0" fontId="0" fillId="0" borderId="20" xfId="0" applyFill="1" applyBorder="1"/>
    <xf numFmtId="0" fontId="0" fillId="0" borderId="14" xfId="0" applyBorder="1"/>
    <xf numFmtId="0" fontId="0" fillId="0" borderId="18" xfId="0" applyBorder="1"/>
    <xf numFmtId="0" fontId="0" fillId="0" borderId="18" xfId="0" applyFont="1" applyBorder="1"/>
    <xf numFmtId="0" fontId="0" fillId="0" borderId="11" xfId="0" applyFill="1" applyBorder="1"/>
    <xf numFmtId="0" fontId="0" fillId="0" borderId="11" xfId="0" applyFont="1" applyFill="1" applyBorder="1"/>
    <xf numFmtId="0" fontId="35" fillId="0" borderId="21" xfId="0" applyFont="1" applyBorder="1" applyAlignment="1">
      <alignment vertical="center"/>
    </xf>
    <xf numFmtId="0" fontId="35" fillId="0" borderId="22" xfId="0" applyFont="1" applyBorder="1" applyAlignment="1">
      <alignment vertical="center"/>
    </xf>
    <xf numFmtId="0" fontId="24" fillId="0" borderId="0" xfId="0" applyFont="1" applyFill="1" applyBorder="1" applyAlignment="1">
      <alignment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7" borderId="23" xfId="0" applyFont="1" applyFill="1" applyBorder="1"/>
    <xf numFmtId="0" fontId="19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 applyProtection="1">
      <protection hidden="1"/>
    </xf>
    <xf numFmtId="0" fontId="19" fillId="0" borderId="0" xfId="0" applyFont="1"/>
    <xf numFmtId="2" fontId="0" fillId="28" borderId="0" xfId="0" applyNumberFormat="1" applyFill="1"/>
    <xf numFmtId="0" fontId="0" fillId="28" borderId="0" xfId="0" applyFill="1"/>
    <xf numFmtId="2" fontId="0" fillId="28" borderId="0" xfId="0" applyNumberFormat="1" applyFill="1" applyProtection="1">
      <protection hidden="1"/>
    </xf>
    <xf numFmtId="0" fontId="19" fillId="0" borderId="14" xfId="0" applyFont="1" applyFill="1" applyBorder="1" applyAlignment="1">
      <alignment horizontal="center"/>
    </xf>
    <xf numFmtId="0" fontId="19" fillId="0" borderId="13" xfId="0" applyFont="1" applyFill="1" applyBorder="1" applyAlignment="1">
      <alignment horizontal="center"/>
    </xf>
    <xf numFmtId="0" fontId="19" fillId="0" borderId="15" xfId="0" applyFont="1" applyFill="1" applyBorder="1" applyAlignment="1">
      <alignment horizontal="center"/>
    </xf>
    <xf numFmtId="0" fontId="24" fillId="0" borderId="14" xfId="0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24" fillId="0" borderId="14" xfId="0" applyFont="1" applyFill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2" fontId="0" fillId="0" borderId="11" xfId="0" applyNumberFormat="1" applyBorder="1"/>
  </cellXfs>
  <cellStyles count="87">
    <cellStyle name="20% - Accent1 2" xfId="1"/>
    <cellStyle name="20% - Accent1 3" xfId="2"/>
    <cellStyle name="20% - Accent2 2" xfId="3"/>
    <cellStyle name="20% - Accent2 3" xfId="4"/>
    <cellStyle name="20% - Accent3 2" xfId="5"/>
    <cellStyle name="20% - Accent3 3" xfId="6"/>
    <cellStyle name="20% - Accent4 2" xfId="7"/>
    <cellStyle name="20% - Accent4 3" xfId="8"/>
    <cellStyle name="20% - Accent5 2" xfId="9"/>
    <cellStyle name="20% - Accent5 3" xfId="10"/>
    <cellStyle name="20% - Accent6 2" xfId="11"/>
    <cellStyle name="20% - Accent6 3" xfId="12"/>
    <cellStyle name="40% - Accent1 2" xfId="13"/>
    <cellStyle name="40% - Accent1 3" xfId="14"/>
    <cellStyle name="40% - Accent2 2" xfId="15"/>
    <cellStyle name="40% - Accent2 3" xfId="16"/>
    <cellStyle name="40% - Accent3 2" xfId="17"/>
    <cellStyle name="40% - Accent3 3" xfId="18"/>
    <cellStyle name="40% - Accent4 2" xfId="19"/>
    <cellStyle name="40% - Accent4 3" xfId="20"/>
    <cellStyle name="40% - Accent5 2" xfId="21"/>
    <cellStyle name="40% - Accent5 3" xfId="22"/>
    <cellStyle name="40% - Accent6 2" xfId="23"/>
    <cellStyle name="40% - Accent6 3" xfId="24"/>
    <cellStyle name="60% - Accent1 2" xfId="25"/>
    <cellStyle name="60% - Accent1 3" xfId="26"/>
    <cellStyle name="60% - Accent2 2" xfId="27"/>
    <cellStyle name="60% - Accent2 3" xfId="28"/>
    <cellStyle name="60% - Accent3 2" xfId="29"/>
    <cellStyle name="60% - Accent3 3" xfId="30"/>
    <cellStyle name="60% - Accent4 2" xfId="31"/>
    <cellStyle name="60% - Accent4 3" xfId="32"/>
    <cellStyle name="60% - Accent5 2" xfId="33"/>
    <cellStyle name="60% - Accent5 3" xfId="34"/>
    <cellStyle name="60% - Accent6 2" xfId="35"/>
    <cellStyle name="60% - Accent6 3" xfId="36"/>
    <cellStyle name="Accent1 2" xfId="37"/>
    <cellStyle name="Accent1 3" xfId="38"/>
    <cellStyle name="Accent2 2" xfId="39"/>
    <cellStyle name="Accent2 3" xfId="40"/>
    <cellStyle name="Accent3 2" xfId="41"/>
    <cellStyle name="Accent3 3" xfId="42"/>
    <cellStyle name="Accent4 2" xfId="43"/>
    <cellStyle name="Accent4 3" xfId="44"/>
    <cellStyle name="Accent5 2" xfId="45"/>
    <cellStyle name="Accent5 3" xfId="46"/>
    <cellStyle name="Accent6 2" xfId="47"/>
    <cellStyle name="Accent6 3" xfId="48"/>
    <cellStyle name="Bad 2" xfId="49"/>
    <cellStyle name="Bad 3" xfId="50"/>
    <cellStyle name="Calculation 2" xfId="51"/>
    <cellStyle name="Calculation 3" xfId="52"/>
    <cellStyle name="Check Cell 2" xfId="53"/>
    <cellStyle name="Check Cell 3" xfId="54"/>
    <cellStyle name="Explanatory Text 2" xfId="55"/>
    <cellStyle name="Explanatory Text 3" xfId="56"/>
    <cellStyle name="Good 2" xfId="57"/>
    <cellStyle name="Good 3" xfId="58"/>
    <cellStyle name="Heading 1 2" xfId="59"/>
    <cellStyle name="Heading 1 3" xfId="60"/>
    <cellStyle name="Heading 2 2" xfId="61"/>
    <cellStyle name="Heading 2 3" xfId="62"/>
    <cellStyle name="Heading 3 2" xfId="63"/>
    <cellStyle name="Heading 3 3" xfId="64"/>
    <cellStyle name="Heading 4 2" xfId="65"/>
    <cellStyle name="Heading 4 3" xfId="66"/>
    <cellStyle name="Input 2" xfId="67"/>
    <cellStyle name="Input 3" xfId="68"/>
    <cellStyle name="Linked Cell 2" xfId="69"/>
    <cellStyle name="Linked Cell 3" xfId="70"/>
    <cellStyle name="Neutral 2" xfId="71"/>
    <cellStyle name="Neutral 3" xfId="72"/>
    <cellStyle name="Normal" xfId="0" builtinId="0"/>
    <cellStyle name="Normal 2" xfId="73"/>
    <cellStyle name="Normal 2 2" xfId="74"/>
    <cellStyle name="Normal 3" xfId="75"/>
    <cellStyle name="Note 2" xfId="76"/>
    <cellStyle name="Note 3" xfId="77"/>
    <cellStyle name="Output 2" xfId="78"/>
    <cellStyle name="Output 3" xfId="79"/>
    <cellStyle name="Style 1" xfId="80"/>
    <cellStyle name="Title 2" xfId="81"/>
    <cellStyle name="Title 3" xfId="82"/>
    <cellStyle name="Total 2" xfId="83"/>
    <cellStyle name="Total 3" xfId="84"/>
    <cellStyle name="Warning Text 2" xfId="85"/>
    <cellStyle name="Warning Text 3" xfId="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analys!$K$30:$K$35</c:f>
                <c:numCache>
                  <c:formatCode>General</c:formatCode>
                  <c:ptCount val="6"/>
                  <c:pt idx="0">
                    <c:v>61.136659264896501</c:v>
                  </c:pt>
                  <c:pt idx="1">
                    <c:v>124.85586348470167</c:v>
                  </c:pt>
                  <c:pt idx="2">
                    <c:v>11.052544058212035</c:v>
                  </c:pt>
                  <c:pt idx="3">
                    <c:v>14.801006414407514</c:v>
                  </c:pt>
                  <c:pt idx="4">
                    <c:v>69.668154859026629</c:v>
                  </c:pt>
                  <c:pt idx="5">
                    <c:v>81.904835732709458</c:v>
                  </c:pt>
                </c:numCache>
              </c:numRef>
            </c:plus>
            <c:minus>
              <c:numRef>
                <c:f>analys!$K$30:$K$35</c:f>
                <c:numCache>
                  <c:formatCode>General</c:formatCode>
                  <c:ptCount val="6"/>
                  <c:pt idx="0">
                    <c:v>61.136659264896501</c:v>
                  </c:pt>
                  <c:pt idx="1">
                    <c:v>124.85586348470167</c:v>
                  </c:pt>
                  <c:pt idx="2">
                    <c:v>11.052544058212035</c:v>
                  </c:pt>
                  <c:pt idx="3">
                    <c:v>14.801006414407514</c:v>
                  </c:pt>
                  <c:pt idx="4">
                    <c:v>69.668154859026629</c:v>
                  </c:pt>
                  <c:pt idx="5">
                    <c:v>81.904835732709458</c:v>
                  </c:pt>
                </c:numCache>
              </c:numRef>
            </c:minus>
          </c:errBars>
          <c:cat>
            <c:strRef>
              <c:f>analys!$J$14:$J$19</c:f>
              <c:strCache>
                <c:ptCount val="6"/>
                <c:pt idx="0">
                  <c:v>Comp L</c:v>
                </c:pt>
                <c:pt idx="1">
                  <c:v>Comp L / Dol. lime</c:v>
                </c:pt>
                <c:pt idx="2">
                  <c:v>Dol. lime</c:v>
                </c:pt>
                <c:pt idx="3">
                  <c:v>none</c:v>
                </c:pt>
                <c:pt idx="4">
                  <c:v>SSP</c:v>
                </c:pt>
                <c:pt idx="5">
                  <c:v>SSP / Dol. lime </c:v>
                </c:pt>
              </c:strCache>
            </c:strRef>
          </c:cat>
          <c:val>
            <c:numRef>
              <c:f>analys!$K$14:$K$19</c:f>
              <c:numCache>
                <c:formatCode>General</c:formatCode>
                <c:ptCount val="6"/>
                <c:pt idx="0">
                  <c:v>309.46031746031741</c:v>
                </c:pt>
                <c:pt idx="1">
                  <c:v>350.79365079365078</c:v>
                </c:pt>
                <c:pt idx="2">
                  <c:v>355.61904761904765</c:v>
                </c:pt>
                <c:pt idx="3">
                  <c:v>332.2539682539682</c:v>
                </c:pt>
                <c:pt idx="4">
                  <c:v>416.06349206349205</c:v>
                </c:pt>
                <c:pt idx="5">
                  <c:v>296.95238095238096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520832"/>
        <c:axId val="178522368"/>
      </c:barChart>
      <c:catAx>
        <c:axId val="178520832"/>
        <c:scaling>
          <c:orientation val="minMax"/>
        </c:scaling>
        <c:delete val="0"/>
        <c:axPos val="b"/>
        <c:majorTickMark val="out"/>
        <c:minorTickMark val="none"/>
        <c:tickLblPos val="nextTo"/>
        <c:crossAx val="178522368"/>
        <c:crosses val="autoZero"/>
        <c:auto val="1"/>
        <c:lblAlgn val="ctr"/>
        <c:lblOffset val="100"/>
        <c:noMultiLvlLbl val="0"/>
      </c:catAx>
      <c:valAx>
        <c:axId val="178522368"/>
        <c:scaling>
          <c:orientation val="minMax"/>
          <c:max val="5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Groundnut grain yield (kg/ha)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121628025663458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78520832"/>
        <c:crosses val="autoZero"/>
        <c:crossBetween val="between"/>
        <c:majorUnit val="100"/>
      </c:valAx>
    </c:plotArea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analys!$L$30:$L$35</c:f>
                <c:numCache>
                  <c:formatCode>General</c:formatCode>
                  <c:ptCount val="6"/>
                  <c:pt idx="0">
                    <c:v>72.042427520619626</c:v>
                  </c:pt>
                  <c:pt idx="1">
                    <c:v>66.838991189726002</c:v>
                  </c:pt>
                  <c:pt idx="2">
                    <c:v>11.504509615650202</c:v>
                  </c:pt>
                  <c:pt idx="3">
                    <c:v>25.054759880976135</c:v>
                  </c:pt>
                  <c:pt idx="4">
                    <c:v>21.19037512608902</c:v>
                  </c:pt>
                  <c:pt idx="5">
                    <c:v>26.08303116953984</c:v>
                  </c:pt>
                </c:numCache>
              </c:numRef>
            </c:plus>
            <c:minus>
              <c:numRef>
                <c:f>analys!$L$30:$L$35</c:f>
                <c:numCache>
                  <c:formatCode>General</c:formatCode>
                  <c:ptCount val="6"/>
                  <c:pt idx="0">
                    <c:v>72.042427520619626</c:v>
                  </c:pt>
                  <c:pt idx="1">
                    <c:v>66.838991189726002</c:v>
                  </c:pt>
                  <c:pt idx="2">
                    <c:v>11.504509615650202</c:v>
                  </c:pt>
                  <c:pt idx="3">
                    <c:v>25.054759880976135</c:v>
                  </c:pt>
                  <c:pt idx="4">
                    <c:v>21.19037512608902</c:v>
                  </c:pt>
                  <c:pt idx="5">
                    <c:v>26.08303116953984</c:v>
                  </c:pt>
                </c:numCache>
              </c:numRef>
            </c:minus>
          </c:errBars>
          <c:cat>
            <c:strRef>
              <c:f>analys!$J$14:$J$19</c:f>
              <c:strCache>
                <c:ptCount val="6"/>
                <c:pt idx="0">
                  <c:v>Comp L</c:v>
                </c:pt>
                <c:pt idx="1">
                  <c:v>Comp L / Dol. lime</c:v>
                </c:pt>
                <c:pt idx="2">
                  <c:v>Dol. lime</c:v>
                </c:pt>
                <c:pt idx="3">
                  <c:v>none</c:v>
                </c:pt>
                <c:pt idx="4">
                  <c:v>SSP</c:v>
                </c:pt>
                <c:pt idx="5">
                  <c:v>SSP / Dol. lime </c:v>
                </c:pt>
              </c:strCache>
            </c:strRef>
          </c:cat>
          <c:val>
            <c:numRef>
              <c:f>analys!$L$14:$L$19</c:f>
              <c:numCache>
                <c:formatCode>General</c:formatCode>
                <c:ptCount val="6"/>
                <c:pt idx="0">
                  <c:v>301.58730158730162</c:v>
                </c:pt>
                <c:pt idx="1">
                  <c:v>406.41269841269838</c:v>
                </c:pt>
                <c:pt idx="2">
                  <c:v>319.61904761904765</c:v>
                </c:pt>
                <c:pt idx="3">
                  <c:v>272.25396825396825</c:v>
                </c:pt>
                <c:pt idx="4">
                  <c:v>421.65079365079356</c:v>
                </c:pt>
                <c:pt idx="5">
                  <c:v>320.3174603174603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546176"/>
        <c:axId val="178547712"/>
      </c:barChart>
      <c:catAx>
        <c:axId val="178546176"/>
        <c:scaling>
          <c:orientation val="minMax"/>
        </c:scaling>
        <c:delete val="0"/>
        <c:axPos val="b"/>
        <c:majorTickMark val="out"/>
        <c:minorTickMark val="none"/>
        <c:tickLblPos val="nextTo"/>
        <c:crossAx val="178547712"/>
        <c:crosses val="autoZero"/>
        <c:auto val="1"/>
        <c:lblAlgn val="ctr"/>
        <c:lblOffset val="100"/>
        <c:noMultiLvlLbl val="0"/>
      </c:catAx>
      <c:valAx>
        <c:axId val="178547712"/>
        <c:scaling>
          <c:orientation val="minMax"/>
          <c:max val="5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Groundnut stover yield (k/ha)</a:t>
                </a:r>
              </a:p>
            </c:rich>
          </c:tx>
          <c:layout>
            <c:manualLayout>
              <c:xMode val="edge"/>
              <c:yMode val="edge"/>
              <c:x val="8.3333333333333332E-3"/>
              <c:y val="0.120771726450860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78546176"/>
        <c:crosses val="autoZero"/>
        <c:crossBetween val="between"/>
        <c:majorUnit val="100"/>
      </c:valAx>
    </c:plotArea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800100</xdr:colOff>
      <xdr:row>10</xdr:row>
      <xdr:rowOff>100012</xdr:rowOff>
    </xdr:from>
    <xdr:to>
      <xdr:col>16</xdr:col>
      <xdr:colOff>447675</xdr:colOff>
      <xdr:row>24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742950</xdr:colOff>
      <xdr:row>25</xdr:row>
      <xdr:rowOff>80962</xdr:rowOff>
    </xdr:from>
    <xdr:to>
      <xdr:col>16</xdr:col>
      <xdr:colOff>390525</xdr:colOff>
      <xdr:row>39</xdr:row>
      <xdr:rowOff>157162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ranke, Linus" refreshedDate="40800.691980787036" createdVersion="4" refreshedVersion="4" minRefreshableVersion="3" recordCount="18">
  <cacheSource type="worksheet">
    <worksheetSource ref="A1:G19" sheet="analys"/>
  </cacheSource>
  <cacheFields count="7">
    <cacheField name="Replication No." numFmtId="0">
      <sharedItems containsSemiMixedTypes="0" containsString="0" containsNumber="1" containsInteger="1" minValue="1" maxValue="3"/>
    </cacheField>
    <cacheField name="Main treatment" numFmtId="0">
      <sharedItems count="7">
        <s v="dolomitic lime"/>
        <s v="SSP/Dolomitic lime "/>
        <s v="Comp L"/>
        <s v="SSP"/>
        <s v="none"/>
        <s v="Comp L/dolomitic lime"/>
        <s v="ssp + dolomite" u="1"/>
      </sharedItems>
    </cacheField>
    <cacheField name="Plot No." numFmtId="0">
      <sharedItems containsSemiMixedTypes="0" containsString="0" containsNumber="1" containsInteger="1" minValue="1" maxValue="21"/>
    </cacheField>
    <cacheField name="Grain " numFmtId="0">
      <sharedItems containsSemiMixedTypes="0" containsString="0" containsNumber="1" minValue="111.23809523809521" maxValue="537.14285714285711"/>
    </cacheField>
    <cacheField name="Haulms" numFmtId="0">
      <sharedItems containsSemiMixedTypes="0" containsString="0" containsNumber="1" minValue="91.428571428571431" maxValue="272.57142857142856"/>
    </cacheField>
    <cacheField name="Husk" numFmtId="0">
      <sharedItems containsSemiMixedTypes="0" containsString="0" containsNumber="1" minValue="52.38095238095238" maxValue="237.9047619047619"/>
    </cacheField>
    <cacheField name="total stover" numFmtId="0">
      <sharedItems containsSemiMixedTypes="0" containsString="0" containsNumber="1" minValue="165.71428571428572" maxValue="510.4761904761904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">
  <r>
    <n v="1"/>
    <x v="0"/>
    <n v="1"/>
    <n v="364"/>
    <n v="181.33333333333337"/>
    <n v="124.5714285714286"/>
    <n v="305.90476190476198"/>
  </r>
  <r>
    <n v="1"/>
    <x v="1"/>
    <n v="2"/>
    <n v="133.14285714285714"/>
    <n v="202.66666666666666"/>
    <n v="168.95238095238096"/>
    <n v="371.61904761904759"/>
  </r>
  <r>
    <n v="1"/>
    <x v="2"/>
    <n v="3"/>
    <n v="384.7619047619047"/>
    <n v="226.28571428571428"/>
    <n v="184.76190476190476"/>
    <n v="411.04761904761904"/>
  </r>
  <r>
    <n v="1"/>
    <x v="3"/>
    <n v="4"/>
    <n v="537.14285714285711"/>
    <n v="246.85714285714286"/>
    <n v="206.66666666666666"/>
    <n v="453.52380952380952"/>
  </r>
  <r>
    <n v="1"/>
    <x v="4"/>
    <n v="5"/>
    <n v="311.61904761904759"/>
    <n v="195.04761904761904"/>
    <n v="123.99999999999997"/>
    <n v="319.04761904761904"/>
  </r>
  <r>
    <n v="1"/>
    <x v="5"/>
    <n v="6"/>
    <n v="409.52380952380952"/>
    <n v="257.14285714285717"/>
    <n v="169.9047619047619"/>
    <n v="427.04761904761904"/>
  </r>
  <r>
    <n v="2"/>
    <x v="2"/>
    <n v="8"/>
    <n v="188.38095238095241"/>
    <n v="91.428571428571431"/>
    <n v="74.285714285714292"/>
    <n v="165.71428571428572"/>
  </r>
  <r>
    <n v="2"/>
    <x v="1"/>
    <n v="9"/>
    <n v="378.66666666666669"/>
    <n v="144.57142857142858"/>
    <n v="141.90476190476193"/>
    <n v="286.47619047619048"/>
  </r>
  <r>
    <n v="2"/>
    <x v="5"/>
    <n v="11"/>
    <n v="531.61904761904759"/>
    <n v="272.57142857142856"/>
    <n v="237.9047619047619"/>
    <n v="510.47619047619048"/>
  </r>
  <r>
    <n v="2"/>
    <x v="3"/>
    <n v="12"/>
    <n v="415.23809523809513"/>
    <n v="253.71428571428567"/>
    <n v="176.19047619047618"/>
    <n v="429.90476190476181"/>
  </r>
  <r>
    <n v="2"/>
    <x v="4"/>
    <n v="13"/>
    <n v="360.95238095238091"/>
    <n v="123.42857142857143"/>
    <n v="140.95238095238096"/>
    <n v="264.38095238095241"/>
  </r>
  <r>
    <n v="2"/>
    <x v="0"/>
    <n v="14"/>
    <n v="369.14285714285717"/>
    <n v="200"/>
    <n v="142.47619047619048"/>
    <n v="342.47619047619048"/>
  </r>
  <r>
    <n v="3"/>
    <x v="4"/>
    <n v="15"/>
    <n v="324.1904761904762"/>
    <n v="121.9047619047619"/>
    <n v="111.42857142857143"/>
    <n v="233.33333333333331"/>
  </r>
  <r>
    <n v="3"/>
    <x v="1"/>
    <n v="17"/>
    <n v="379.04761904761904"/>
    <n v="156.1904761904762"/>
    <n v="146.66666666666669"/>
    <n v="302.85714285714289"/>
  </r>
  <r>
    <n v="3"/>
    <x v="2"/>
    <n v="18"/>
    <n v="355.23809523809518"/>
    <n v="190.47619047619048"/>
    <n v="137.52380952380952"/>
    <n v="328"/>
  </r>
  <r>
    <n v="3"/>
    <x v="5"/>
    <n v="19"/>
    <n v="111.23809523809521"/>
    <n v="229.33333333333334"/>
    <n v="52.38095238095238"/>
    <n v="281.71428571428572"/>
  </r>
  <r>
    <n v="3"/>
    <x v="0"/>
    <n v="20"/>
    <n v="333.71428571428572"/>
    <n v="174.85714285714289"/>
    <n v="135.61904761904762"/>
    <n v="310.47619047619048"/>
  </r>
  <r>
    <n v="3"/>
    <x v="3"/>
    <n v="21"/>
    <n v="295.8095238095238"/>
    <n v="253.71428571428567"/>
    <n v="127.80952380952378"/>
    <n v="381.5238095238094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J2:P9" firstHeaderRow="0" firstDataRow="1" firstDataCol="1"/>
  <pivotFields count="7">
    <pivotField showAll="0"/>
    <pivotField axis="axisRow" showAll="0">
      <items count="8">
        <item x="2"/>
        <item x="5"/>
        <item x="0"/>
        <item x="4"/>
        <item x="3"/>
        <item m="1" x="6"/>
        <item x="1"/>
        <item t="default"/>
      </items>
    </pivotField>
    <pivotField showAll="0"/>
    <pivotField dataField="1" showAll="0"/>
    <pivotField showAll="0"/>
    <pivotField showAll="0"/>
    <pivotField dataField="1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6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Average of Grain " fld="3" subtotal="average" baseField="1" baseItem="0"/>
    <dataField name="Average of total stover" fld="6" subtotal="average" baseField="1" baseItem="0"/>
    <dataField name="Count of Grain 2" fld="3" subtotal="count" baseField="1" baseItem="0"/>
    <dataField name="Count of total stover2" fld="6" subtotal="count" baseField="1" baseItem="0"/>
    <dataField name="StdDev of Grain 3" fld="3" subtotal="stdDev" baseField="1" baseItem="0"/>
    <dataField name="StdDev of total stover3" fld="6" subtotal="stdDev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General"/>
  <dimension ref="A1:AC23"/>
  <sheetViews>
    <sheetView workbookViewId="0">
      <selection activeCell="C8" sqref="B8:C8"/>
    </sheetView>
  </sheetViews>
  <sheetFormatPr defaultRowHeight="15" x14ac:dyDescent="0.25"/>
  <cols>
    <col min="1" max="1" width="29.28515625" customWidth="1"/>
    <col min="2" max="2" width="17.85546875" customWidth="1"/>
    <col min="3" max="3" width="17.5703125" customWidth="1"/>
    <col min="4" max="4" width="16.85546875" customWidth="1"/>
    <col min="28" max="28" width="14.85546875" style="9" bestFit="1" customWidth="1"/>
  </cols>
  <sheetData>
    <row r="1" spans="1:29" s="1" customFormat="1" ht="18.75" x14ac:dyDescent="0.3">
      <c r="A1" s="11" t="s">
        <v>47</v>
      </c>
      <c r="AB1" s="68" t="s">
        <v>113</v>
      </c>
      <c r="AC1" s="69" t="s">
        <v>212</v>
      </c>
    </row>
    <row r="2" spans="1:29" s="1" customFormat="1" ht="18.75" x14ac:dyDescent="0.3">
      <c r="A2" s="11"/>
      <c r="AB2" s="69" t="s">
        <v>112</v>
      </c>
      <c r="AC2" s="69" t="s">
        <v>213</v>
      </c>
    </row>
    <row r="3" spans="1:29" s="1" customFormat="1" x14ac:dyDescent="0.25">
      <c r="A3" s="4" t="s">
        <v>116</v>
      </c>
      <c r="B3" s="5" t="s">
        <v>222</v>
      </c>
      <c r="C3" s="2"/>
      <c r="D3" s="2"/>
      <c r="AB3" s="69" t="s">
        <v>86</v>
      </c>
      <c r="AC3" s="69" t="s">
        <v>77</v>
      </c>
    </row>
    <row r="4" spans="1:29" x14ac:dyDescent="0.25">
      <c r="A4" s="4" t="s">
        <v>0</v>
      </c>
      <c r="B4" s="5" t="s">
        <v>223</v>
      </c>
      <c r="C4" s="7"/>
      <c r="D4" s="7"/>
      <c r="AB4" s="69" t="s">
        <v>85</v>
      </c>
      <c r="AC4" s="69" t="s">
        <v>106</v>
      </c>
    </row>
    <row r="5" spans="1:29" s="1" customFormat="1" x14ac:dyDescent="0.25">
      <c r="A5" s="4" t="s">
        <v>4</v>
      </c>
      <c r="B5" s="13" t="s">
        <v>224</v>
      </c>
      <c r="C5" s="7"/>
      <c r="D5" s="7"/>
      <c r="AB5" s="69" t="s">
        <v>82</v>
      </c>
    </row>
    <row r="6" spans="1:29" x14ac:dyDescent="0.25">
      <c r="A6" s="4" t="s">
        <v>118</v>
      </c>
      <c r="B6" s="5"/>
      <c r="C6" s="2"/>
      <c r="D6" s="2"/>
      <c r="AB6" s="69" t="s">
        <v>78</v>
      </c>
    </row>
    <row r="7" spans="1:29" ht="15.75" thickBot="1" x14ac:dyDescent="0.3">
      <c r="A7" s="4"/>
      <c r="B7" s="4" t="s">
        <v>114</v>
      </c>
      <c r="C7" s="4" t="s">
        <v>115</v>
      </c>
      <c r="D7" s="4" t="s">
        <v>117</v>
      </c>
      <c r="AB7" s="69" t="s">
        <v>26</v>
      </c>
    </row>
    <row r="8" spans="1:29" ht="15.75" thickBot="1" x14ac:dyDescent="0.3">
      <c r="A8" s="4" t="s">
        <v>104</v>
      </c>
      <c r="B8" s="76">
        <v>17.71519</v>
      </c>
      <c r="C8" s="77">
        <v>31.694849999999999</v>
      </c>
      <c r="D8" s="77">
        <v>1374</v>
      </c>
      <c r="AB8" s="69" t="s">
        <v>111</v>
      </c>
    </row>
    <row r="9" spans="1:29" x14ac:dyDescent="0.25">
      <c r="A9" s="4"/>
      <c r="B9" s="2"/>
      <c r="C9" s="2"/>
      <c r="D9" s="2"/>
      <c r="AB9" s="69" t="s">
        <v>79</v>
      </c>
    </row>
    <row r="10" spans="1:29" x14ac:dyDescent="0.25">
      <c r="A10" s="4"/>
      <c r="AB10" s="69" t="s">
        <v>106</v>
      </c>
    </row>
    <row r="11" spans="1:29" x14ac:dyDescent="0.25">
      <c r="A11" s="12" t="s">
        <v>3</v>
      </c>
      <c r="B11" s="3"/>
      <c r="C11" s="1"/>
      <c r="D11" s="1"/>
    </row>
    <row r="12" spans="1:29" x14ac:dyDescent="0.25">
      <c r="A12" s="12" t="s">
        <v>5</v>
      </c>
      <c r="B12" s="3" t="s">
        <v>225</v>
      </c>
      <c r="C12" s="1"/>
      <c r="D12" s="1"/>
    </row>
    <row r="13" spans="1:29" x14ac:dyDescent="0.25">
      <c r="A13" s="12" t="s">
        <v>7</v>
      </c>
      <c r="B13" s="3" t="s">
        <v>226</v>
      </c>
      <c r="C13" s="1"/>
      <c r="D13" s="1"/>
    </row>
    <row r="14" spans="1:29" x14ac:dyDescent="0.25">
      <c r="A14" s="4"/>
      <c r="B14" s="4" t="s">
        <v>1</v>
      </c>
      <c r="C14" s="4" t="s">
        <v>2</v>
      </c>
      <c r="D14" s="4" t="s">
        <v>8</v>
      </c>
    </row>
    <row r="15" spans="1:29" x14ac:dyDescent="0.25">
      <c r="A15" s="12" t="s">
        <v>6</v>
      </c>
      <c r="B15" s="5">
        <v>11</v>
      </c>
      <c r="C15" s="5">
        <v>8</v>
      </c>
      <c r="D15" s="5">
        <v>2011</v>
      </c>
    </row>
    <row r="16" spans="1:29" s="41" customFormat="1" x14ac:dyDescent="0.25">
      <c r="A16" s="12"/>
      <c r="B16" s="7"/>
      <c r="C16" s="7"/>
      <c r="D16" s="7"/>
      <c r="AB16" s="9"/>
    </row>
    <row r="17" spans="1:28" s="41" customFormat="1" x14ac:dyDescent="0.25">
      <c r="A17" s="12"/>
      <c r="B17" s="7"/>
      <c r="C17" s="7"/>
      <c r="D17" s="7"/>
      <c r="AB17" s="9"/>
    </row>
    <row r="18" spans="1:28" x14ac:dyDescent="0.25">
      <c r="A18" s="1"/>
      <c r="B18" s="1"/>
      <c r="C18" s="1"/>
      <c r="D18" s="1"/>
    </row>
    <row r="19" spans="1:28" s="1" customFormat="1" x14ac:dyDescent="0.25">
      <c r="A19" s="6" t="s">
        <v>92</v>
      </c>
      <c r="B19" s="67" t="s">
        <v>210</v>
      </c>
      <c r="AB19" s="9"/>
    </row>
    <row r="20" spans="1:28" x14ac:dyDescent="0.25">
      <c r="A20" s="13"/>
      <c r="B20" s="13"/>
    </row>
    <row r="22" spans="1:28" x14ac:dyDescent="0.25">
      <c r="A22" s="6" t="s">
        <v>211</v>
      </c>
      <c r="B22" s="67" t="s">
        <v>210</v>
      </c>
    </row>
    <row r="23" spans="1:28" x14ac:dyDescent="0.25">
      <c r="A23" s="13"/>
      <c r="B23" s="13"/>
    </row>
  </sheetData>
  <dataValidations count="6">
    <dataValidation type="whole" operator="greaterThan" allowBlank="1" showInputMessage="1" showErrorMessage="1" sqref="D15:D17">
      <formula1>2009</formula1>
    </dataValidation>
    <dataValidation type="whole" allowBlank="1" showInputMessage="1" showErrorMessage="1" sqref="C15:C17">
      <formula1>1</formula1>
      <formula2>12</formula2>
    </dataValidation>
    <dataValidation type="whole" allowBlank="1" showInputMessage="1" showErrorMessage="1" sqref="B15:B17">
      <formula1>1</formula1>
      <formula2>31</formula2>
    </dataValidation>
    <dataValidation type="list" allowBlank="1" showInputMessage="1" showErrorMessage="1" sqref="B4">
      <formula1>"D.R. Congo,Ghana,Kenya,Malawi,Mozambique,Nigeria,Rwanda,South Africa,Tanzania,Zimbabwe"</formula1>
    </dataValidation>
    <dataValidation type="list" allowBlank="1" showInputMessage="1" showErrorMessage="1" sqref="A20">
      <formula1>$AB$2:$AB$10</formula1>
    </dataValidation>
    <dataValidation type="list" allowBlank="1" showInputMessage="1" showErrorMessage="1" sqref="A23">
      <formula1>$AC$2:$AC$4</formula1>
    </dataValidation>
  </dataValidations>
  <pageMargins left="0.7" right="0.7" top="0.75" bottom="0.75" header="0.3" footer="0.3"/>
  <pageSetup orientation="portrait" horizontalDpi="429496729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workbookViewId="0">
      <selection activeCell="S31" sqref="S31"/>
    </sheetView>
  </sheetViews>
  <sheetFormatPr defaultRowHeight="15" x14ac:dyDescent="0.25"/>
  <sheetData>
    <row r="1" spans="1:14" ht="25.5" x14ac:dyDescent="0.25">
      <c r="A1" s="17" t="s">
        <v>254</v>
      </c>
      <c r="B1" s="20" t="s">
        <v>130</v>
      </c>
      <c r="C1" s="19" t="s">
        <v>129</v>
      </c>
      <c r="D1" s="18" t="s">
        <v>120</v>
      </c>
      <c r="E1" s="18" t="s">
        <v>121</v>
      </c>
      <c r="F1" s="16" t="s">
        <v>122</v>
      </c>
      <c r="G1" s="16" t="s">
        <v>123</v>
      </c>
      <c r="H1" s="16" t="s">
        <v>124</v>
      </c>
      <c r="I1" s="16" t="s">
        <v>125</v>
      </c>
      <c r="J1" s="18" t="s">
        <v>126</v>
      </c>
      <c r="K1" s="18" t="s">
        <v>127</v>
      </c>
      <c r="L1" s="16" t="s">
        <v>128</v>
      </c>
    </row>
    <row r="2" spans="1:14" x14ac:dyDescent="0.25">
      <c r="A2" s="15"/>
      <c r="B2" s="21" t="s">
        <v>132</v>
      </c>
      <c r="C2" s="15" t="s">
        <v>132</v>
      </c>
      <c r="D2" s="15" t="s">
        <v>131</v>
      </c>
      <c r="E2" s="15" t="s">
        <v>255</v>
      </c>
      <c r="F2" s="15" t="s">
        <v>255</v>
      </c>
      <c r="G2" s="15" t="s">
        <v>255</v>
      </c>
      <c r="H2" s="15" t="s">
        <v>255</v>
      </c>
      <c r="I2" s="15" t="s">
        <v>255</v>
      </c>
      <c r="J2" s="15" t="s">
        <v>132</v>
      </c>
      <c r="K2" s="15" t="s">
        <v>132</v>
      </c>
      <c r="L2" s="15" t="s">
        <v>132</v>
      </c>
    </row>
    <row r="3" spans="1:14" x14ac:dyDescent="0.25">
      <c r="A3" s="99">
        <f>A8</f>
        <v>6.54</v>
      </c>
      <c r="B3" s="13"/>
      <c r="C3" s="99">
        <f>J8</f>
        <v>0.04</v>
      </c>
      <c r="D3" s="13">
        <f>E8/2.29</f>
        <v>44.832605531295492</v>
      </c>
      <c r="E3" s="13"/>
      <c r="F3" s="13">
        <f>D8/390</f>
        <v>0.11538461538461539</v>
      </c>
      <c r="G3" s="13">
        <f>C8/200</f>
        <v>1.9650000000000001</v>
      </c>
      <c r="H3" s="13">
        <f>B8/120</f>
        <v>0.19166666666666668</v>
      </c>
      <c r="I3" s="13"/>
      <c r="J3" s="13">
        <f>K8</f>
        <v>92</v>
      </c>
      <c r="K3" s="13">
        <f>M8</f>
        <v>4</v>
      </c>
      <c r="L3" s="13">
        <f>L8</f>
        <v>4</v>
      </c>
    </row>
    <row r="5" spans="1:14" x14ac:dyDescent="0.25">
      <c r="A5" s="83"/>
      <c r="B5" s="84"/>
      <c r="C5" s="84"/>
      <c r="D5" s="84"/>
      <c r="E5" s="85"/>
      <c r="F5" s="86"/>
      <c r="G5" s="83"/>
      <c r="H5" s="86"/>
      <c r="I5" s="86"/>
      <c r="J5" s="84"/>
      <c r="K5" s="86"/>
      <c r="L5" s="86"/>
      <c r="M5" s="86"/>
      <c r="N5" s="41"/>
    </row>
    <row r="6" spans="1:14" x14ac:dyDescent="0.25">
      <c r="A6" s="87"/>
      <c r="B6" s="88"/>
      <c r="C6" s="88"/>
      <c r="D6" s="88"/>
      <c r="E6" s="89"/>
      <c r="F6" s="88"/>
      <c r="G6" s="87"/>
      <c r="H6" s="88"/>
      <c r="I6" s="88"/>
      <c r="J6" s="87"/>
      <c r="K6" s="88"/>
      <c r="L6" s="88"/>
      <c r="M6" s="88"/>
      <c r="N6" s="88"/>
    </row>
    <row r="7" spans="1:14" x14ac:dyDescent="0.25">
      <c r="A7" s="83" t="s">
        <v>119</v>
      </c>
      <c r="B7" s="84" t="s">
        <v>244</v>
      </c>
      <c r="C7" s="84" t="s">
        <v>245</v>
      </c>
      <c r="D7" s="84" t="s">
        <v>246</v>
      </c>
      <c r="E7" s="85" t="s">
        <v>247</v>
      </c>
      <c r="F7" s="86" t="s">
        <v>248</v>
      </c>
      <c r="G7" s="83" t="s">
        <v>249</v>
      </c>
      <c r="H7" s="86" t="s">
        <v>248</v>
      </c>
      <c r="I7" s="86"/>
      <c r="J7" s="84" t="s">
        <v>250</v>
      </c>
      <c r="K7" s="86" t="s">
        <v>251</v>
      </c>
      <c r="L7" s="86" t="s">
        <v>252</v>
      </c>
      <c r="M7" s="86" t="s">
        <v>253</v>
      </c>
    </row>
    <row r="8" spans="1:14" x14ac:dyDescent="0.25">
      <c r="A8" s="87">
        <v>6.54</v>
      </c>
      <c r="B8" s="88">
        <v>23</v>
      </c>
      <c r="C8" s="88">
        <v>393</v>
      </c>
      <c r="D8" s="88">
        <v>45</v>
      </c>
      <c r="E8" s="89">
        <v>102.66666666666667</v>
      </c>
      <c r="F8" s="88">
        <v>0.54</v>
      </c>
      <c r="G8" s="87">
        <v>0.2</v>
      </c>
      <c r="H8" s="88"/>
      <c r="I8" s="88"/>
      <c r="J8" s="87">
        <v>0.04</v>
      </c>
      <c r="K8" s="88">
        <v>92</v>
      </c>
      <c r="L8" s="88">
        <v>4</v>
      </c>
      <c r="M8" s="88">
        <v>4</v>
      </c>
    </row>
  </sheetData>
  <dataValidations count="3">
    <dataValidation type="decimal" allowBlank="1" showInputMessage="1" showErrorMessage="1" sqref="A3:C3">
      <formula1>0</formula1>
      <formula2>14</formula2>
    </dataValidation>
    <dataValidation type="decimal" allowBlank="1" showInputMessage="1" showErrorMessage="1" sqref="J3:L3">
      <formula1>0</formula1>
      <formula2>100</formula2>
    </dataValidation>
    <dataValidation type="decimal" operator="greaterThan" allowBlank="1" showInputMessage="1" showErrorMessage="1" sqref="D3:I3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K24"/>
  <sheetViews>
    <sheetView topLeftCell="BC1" workbookViewId="0">
      <selection activeCell="BP24" sqref="BP24"/>
    </sheetView>
  </sheetViews>
  <sheetFormatPr defaultRowHeight="15" x14ac:dyDescent="0.25"/>
  <cols>
    <col min="1" max="1" width="11.7109375" customWidth="1"/>
    <col min="4" max="4" width="10.140625" customWidth="1"/>
    <col min="7" max="8" width="9.140625" style="41" customWidth="1"/>
    <col min="9" max="9" width="9" customWidth="1"/>
    <col min="10" max="11" width="9.140625" style="41" customWidth="1"/>
    <col min="13" max="13" width="14.5703125" customWidth="1"/>
    <col min="14" max="14" width="11.140625" customWidth="1"/>
    <col min="15" max="15" width="11.28515625" customWidth="1"/>
    <col min="16" max="17" width="9.140625" style="41" customWidth="1"/>
    <col min="19" max="20" width="9.140625" style="41" customWidth="1"/>
    <col min="22" max="23" width="9.140625" style="41" customWidth="1"/>
    <col min="26" max="27" width="9.140625" style="41" customWidth="1"/>
    <col min="28" max="28" width="17.140625" customWidth="1"/>
    <col min="45" max="45" width="15" customWidth="1"/>
    <col min="46" max="46" width="11.140625" customWidth="1"/>
    <col min="47" max="47" width="11.42578125" customWidth="1"/>
    <col min="48" max="48" width="10.85546875" customWidth="1"/>
    <col min="49" max="49" width="11" customWidth="1"/>
    <col min="50" max="50" width="11.85546875" customWidth="1"/>
    <col min="51" max="52" width="11.85546875" style="41" customWidth="1"/>
    <col min="55" max="55" width="10.85546875" customWidth="1"/>
    <col min="62" max="62" width="10.140625" customWidth="1"/>
    <col min="68" max="68" width="10.42578125" customWidth="1"/>
    <col min="69" max="69" width="10.28515625" customWidth="1"/>
    <col min="70" max="70" width="10.140625" customWidth="1"/>
    <col min="71" max="71" width="10.7109375" customWidth="1"/>
    <col min="72" max="72" width="11.5703125" customWidth="1"/>
  </cols>
  <sheetData>
    <row r="1" spans="1:115" ht="15.75" x14ac:dyDescent="0.25">
      <c r="A1" s="46" t="s">
        <v>133</v>
      </c>
      <c r="B1" s="47"/>
      <c r="C1" s="47"/>
      <c r="D1" s="47"/>
      <c r="E1" s="48"/>
      <c r="F1" s="48"/>
      <c r="G1" s="90" t="s">
        <v>134</v>
      </c>
      <c r="H1" s="91"/>
      <c r="I1" s="92"/>
      <c r="J1" s="44"/>
      <c r="K1" s="44"/>
      <c r="L1" s="44" t="s">
        <v>135</v>
      </c>
      <c r="M1" s="49"/>
      <c r="N1" s="49"/>
      <c r="O1" s="50"/>
      <c r="P1" s="45"/>
      <c r="Q1" s="45"/>
      <c r="R1" s="44" t="s">
        <v>136</v>
      </c>
      <c r="S1" s="44"/>
      <c r="T1" s="44"/>
      <c r="U1" s="45"/>
      <c r="V1" s="45"/>
      <c r="W1" s="45"/>
      <c r="X1" s="50"/>
      <c r="Y1" s="44" t="s">
        <v>137</v>
      </c>
      <c r="Z1" s="44"/>
      <c r="AA1" s="44"/>
      <c r="AB1" s="45"/>
      <c r="AC1" s="45"/>
      <c r="AD1" s="45"/>
      <c r="AE1" s="45"/>
      <c r="AF1" s="43" t="s">
        <v>138</v>
      </c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62"/>
      <c r="AT1" s="45"/>
      <c r="AU1" s="45"/>
      <c r="AV1" s="45"/>
      <c r="AW1" s="45"/>
      <c r="AX1" s="50"/>
      <c r="AY1" s="45"/>
      <c r="AZ1" s="45"/>
      <c r="BA1" s="44" t="s">
        <v>139</v>
      </c>
      <c r="BB1" s="44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65"/>
      <c r="BQ1" s="63"/>
      <c r="BR1" s="45"/>
      <c r="BS1" s="45"/>
      <c r="BT1" s="50"/>
    </row>
    <row r="2" spans="1:115" ht="108" x14ac:dyDescent="0.25">
      <c r="A2" s="54" t="s">
        <v>144</v>
      </c>
      <c r="B2" s="54" t="s">
        <v>145</v>
      </c>
      <c r="C2" s="54" t="s">
        <v>140</v>
      </c>
      <c r="D2" s="54" t="s">
        <v>209</v>
      </c>
      <c r="E2" s="54" t="s">
        <v>146</v>
      </c>
      <c r="F2" s="53" t="s">
        <v>77</v>
      </c>
      <c r="G2" s="93" t="s">
        <v>141</v>
      </c>
      <c r="H2" s="94"/>
      <c r="I2" s="95"/>
      <c r="J2" s="96" t="s">
        <v>147</v>
      </c>
      <c r="K2" s="97"/>
      <c r="L2" s="98"/>
      <c r="M2" s="54" t="s">
        <v>148</v>
      </c>
      <c r="N2" s="54" t="s">
        <v>142</v>
      </c>
      <c r="O2" s="53" t="s">
        <v>150</v>
      </c>
      <c r="P2" s="93" t="s">
        <v>152</v>
      </c>
      <c r="Q2" s="94"/>
      <c r="R2" s="95"/>
      <c r="S2" s="93" t="s">
        <v>153</v>
      </c>
      <c r="T2" s="94"/>
      <c r="U2" s="95"/>
      <c r="V2" s="93" t="s">
        <v>154</v>
      </c>
      <c r="W2" s="94"/>
      <c r="X2" s="95"/>
      <c r="Y2" s="93" t="s">
        <v>155</v>
      </c>
      <c r="Z2" s="94"/>
      <c r="AA2" s="95"/>
      <c r="AB2" s="55" t="s">
        <v>156</v>
      </c>
      <c r="AC2" s="56" t="s">
        <v>158</v>
      </c>
      <c r="AD2" s="54" t="s">
        <v>159</v>
      </c>
      <c r="AE2" s="54" t="s">
        <v>161</v>
      </c>
      <c r="AF2" s="51" t="s">
        <v>162</v>
      </c>
      <c r="AG2" s="54" t="s">
        <v>164</v>
      </c>
      <c r="AH2" s="54" t="s">
        <v>163</v>
      </c>
      <c r="AI2" s="54" t="s">
        <v>165</v>
      </c>
      <c r="AJ2" s="54" t="s">
        <v>167</v>
      </c>
      <c r="AK2" s="54" t="s">
        <v>170</v>
      </c>
      <c r="AL2" s="52" t="s">
        <v>168</v>
      </c>
      <c r="AM2" s="52" t="s">
        <v>169</v>
      </c>
      <c r="AN2" s="52" t="s">
        <v>171</v>
      </c>
      <c r="AO2" s="52" t="s">
        <v>172</v>
      </c>
      <c r="AP2" s="54" t="s">
        <v>173</v>
      </c>
      <c r="AQ2" s="54" t="s">
        <v>174</v>
      </c>
      <c r="AR2" s="54" t="s">
        <v>175</v>
      </c>
      <c r="AS2" s="40" t="s">
        <v>177</v>
      </c>
      <c r="AT2" s="57" t="s">
        <v>178</v>
      </c>
      <c r="AU2" s="57" t="s">
        <v>180</v>
      </c>
      <c r="AV2" s="57" t="s">
        <v>182</v>
      </c>
      <c r="AW2" s="58" t="s">
        <v>184</v>
      </c>
      <c r="AX2" s="59" t="s">
        <v>185</v>
      </c>
      <c r="AY2" s="93" t="s">
        <v>187</v>
      </c>
      <c r="AZ2" s="94"/>
      <c r="BA2" s="95"/>
      <c r="BB2" s="54" t="s">
        <v>188</v>
      </c>
      <c r="BC2" s="54" t="s">
        <v>190</v>
      </c>
      <c r="BD2" s="54" t="s">
        <v>191</v>
      </c>
      <c r="BE2" s="54" t="s">
        <v>192</v>
      </c>
      <c r="BF2" s="54" t="s">
        <v>193</v>
      </c>
      <c r="BG2" s="54" t="s">
        <v>194</v>
      </c>
      <c r="BH2" s="54" t="s">
        <v>196</v>
      </c>
      <c r="BI2" s="54" t="s">
        <v>197</v>
      </c>
      <c r="BJ2" s="54" t="s">
        <v>200</v>
      </c>
      <c r="BK2" s="54" t="s">
        <v>198</v>
      </c>
      <c r="BL2" s="54" t="s">
        <v>199</v>
      </c>
      <c r="BM2" s="54" t="s">
        <v>201</v>
      </c>
      <c r="BN2" s="54" t="s">
        <v>202</v>
      </c>
      <c r="BO2" s="54" t="s">
        <v>203</v>
      </c>
      <c r="BP2" s="66" t="s">
        <v>204</v>
      </c>
      <c r="BQ2" s="64" t="s">
        <v>204</v>
      </c>
      <c r="BR2" s="60" t="s">
        <v>205</v>
      </c>
      <c r="BS2" s="61" t="s">
        <v>206</v>
      </c>
      <c r="BT2" s="61" t="s">
        <v>208</v>
      </c>
    </row>
    <row r="3" spans="1:115" ht="21" customHeight="1" x14ac:dyDescent="0.25">
      <c r="A3" s="38" t="s">
        <v>166</v>
      </c>
      <c r="B3" s="37" t="s">
        <v>166</v>
      </c>
      <c r="C3" s="37"/>
      <c r="D3" s="37"/>
      <c r="E3" s="37"/>
      <c r="F3" s="36"/>
      <c r="G3" s="35" t="s">
        <v>1</v>
      </c>
      <c r="H3" s="34" t="s">
        <v>2</v>
      </c>
      <c r="I3" s="33" t="s">
        <v>8</v>
      </c>
      <c r="J3" s="38" t="s">
        <v>1</v>
      </c>
      <c r="K3" s="37" t="s">
        <v>2</v>
      </c>
      <c r="L3" s="33" t="s">
        <v>8</v>
      </c>
      <c r="M3" s="37" t="s">
        <v>149</v>
      </c>
      <c r="N3" s="37" t="s">
        <v>143</v>
      </c>
      <c r="O3" s="33" t="s">
        <v>151</v>
      </c>
      <c r="P3" s="35" t="s">
        <v>1</v>
      </c>
      <c r="Q3" s="34" t="s">
        <v>2</v>
      </c>
      <c r="R3" s="33" t="s">
        <v>8</v>
      </c>
      <c r="S3" s="35" t="s">
        <v>1</v>
      </c>
      <c r="T3" s="34" t="s">
        <v>2</v>
      </c>
      <c r="U3" s="33" t="s">
        <v>8</v>
      </c>
      <c r="V3" s="35" t="s">
        <v>1</v>
      </c>
      <c r="W3" s="34" t="s">
        <v>2</v>
      </c>
      <c r="X3" s="33" t="s">
        <v>8</v>
      </c>
      <c r="Y3" s="35" t="s">
        <v>1</v>
      </c>
      <c r="Z3" s="34" t="s">
        <v>2</v>
      </c>
      <c r="AA3" s="33" t="s">
        <v>8</v>
      </c>
      <c r="AB3" s="32" t="s">
        <v>157</v>
      </c>
      <c r="AC3" s="32" t="s">
        <v>166</v>
      </c>
      <c r="AD3" s="31" t="s">
        <v>160</v>
      </c>
      <c r="AE3" s="31" t="s">
        <v>160</v>
      </c>
      <c r="AF3" s="37" t="s">
        <v>160</v>
      </c>
      <c r="AG3" s="37" t="s">
        <v>160</v>
      </c>
      <c r="AH3" s="37" t="s">
        <v>160</v>
      </c>
      <c r="AI3" s="37" t="s">
        <v>166</v>
      </c>
      <c r="AJ3" s="37" t="s">
        <v>166</v>
      </c>
      <c r="AK3" s="37" t="s">
        <v>166</v>
      </c>
      <c r="AL3" s="30" t="s">
        <v>160</v>
      </c>
      <c r="AM3" s="30" t="s">
        <v>160</v>
      </c>
      <c r="AN3" s="30" t="s">
        <v>166</v>
      </c>
      <c r="AO3" s="30" t="s">
        <v>166</v>
      </c>
      <c r="AP3" s="37" t="s">
        <v>151</v>
      </c>
      <c r="AQ3" s="37" t="s">
        <v>151</v>
      </c>
      <c r="AR3" s="37" t="s">
        <v>151</v>
      </c>
      <c r="AS3" s="29" t="s">
        <v>176</v>
      </c>
      <c r="AT3" s="28" t="s">
        <v>179</v>
      </c>
      <c r="AU3" s="28" t="s">
        <v>181</v>
      </c>
      <c r="AV3" s="28" t="s">
        <v>151</v>
      </c>
      <c r="AW3" s="27" t="s">
        <v>183</v>
      </c>
      <c r="AX3" s="26" t="s">
        <v>186</v>
      </c>
      <c r="AY3" s="35" t="s">
        <v>1</v>
      </c>
      <c r="AZ3" s="34" t="s">
        <v>2</v>
      </c>
      <c r="BA3" s="33" t="s">
        <v>8</v>
      </c>
      <c r="BB3" s="37" t="s">
        <v>189</v>
      </c>
      <c r="BC3" s="37" t="s">
        <v>149</v>
      </c>
      <c r="BD3" s="37" t="s">
        <v>166</v>
      </c>
      <c r="BE3" s="37" t="s">
        <v>166</v>
      </c>
      <c r="BF3" s="37" t="s">
        <v>166</v>
      </c>
      <c r="BG3" s="37" t="s">
        <v>195</v>
      </c>
      <c r="BH3" s="37" t="s">
        <v>195</v>
      </c>
      <c r="BI3" s="37" t="s">
        <v>160</v>
      </c>
      <c r="BJ3" s="37" t="s">
        <v>160</v>
      </c>
      <c r="BK3" s="37" t="s">
        <v>160</v>
      </c>
      <c r="BL3" s="37" t="s">
        <v>160</v>
      </c>
      <c r="BM3" s="37" t="s">
        <v>160</v>
      </c>
      <c r="BN3" s="37" t="s">
        <v>160</v>
      </c>
      <c r="BO3" s="37" t="s">
        <v>160</v>
      </c>
      <c r="BP3" s="25" t="s">
        <v>207</v>
      </c>
      <c r="BQ3" s="24" t="s">
        <v>183</v>
      </c>
      <c r="BR3" s="23" t="s">
        <v>186</v>
      </c>
      <c r="BS3" s="23" t="s">
        <v>186</v>
      </c>
      <c r="BT3" s="23" t="s">
        <v>186</v>
      </c>
    </row>
    <row r="4" spans="1:115" s="39" customFormat="1" x14ac:dyDescent="0.25">
      <c r="A4" s="39">
        <v>1</v>
      </c>
      <c r="C4" s="39" t="s">
        <v>214</v>
      </c>
      <c r="E4" s="39">
        <v>1</v>
      </c>
      <c r="F4" s="39" t="s">
        <v>227</v>
      </c>
      <c r="G4" s="22">
        <v>22</v>
      </c>
      <c r="H4" s="22">
        <v>11</v>
      </c>
      <c r="I4" s="22">
        <v>2010</v>
      </c>
      <c r="J4" s="22">
        <v>15</v>
      </c>
      <c r="K4" s="22">
        <v>12</v>
      </c>
      <c r="L4" s="22">
        <v>2010</v>
      </c>
      <c r="M4" s="39">
        <v>13.5</v>
      </c>
      <c r="O4" s="39">
        <v>100</v>
      </c>
      <c r="P4" s="22">
        <v>17</v>
      </c>
      <c r="Q4" s="22">
        <v>1</v>
      </c>
      <c r="R4" s="22">
        <v>2011</v>
      </c>
      <c r="S4" s="22">
        <v>7</v>
      </c>
      <c r="T4" s="22">
        <v>2</v>
      </c>
      <c r="U4" s="22">
        <v>2011</v>
      </c>
      <c r="V4" s="22"/>
      <c r="W4" s="22"/>
      <c r="X4" s="22">
        <v>2010</v>
      </c>
      <c r="Y4" s="22">
        <v>17</v>
      </c>
      <c r="Z4" s="22">
        <v>3</v>
      </c>
      <c r="AA4" s="22">
        <v>2011</v>
      </c>
      <c r="AB4" s="39">
        <v>0.5</v>
      </c>
      <c r="AC4" s="39">
        <v>7</v>
      </c>
      <c r="AD4" s="39">
        <v>30.5</v>
      </c>
      <c r="AE4" s="39">
        <v>8</v>
      </c>
      <c r="AY4" s="22">
        <v>1</v>
      </c>
      <c r="AZ4" s="22">
        <v>4</v>
      </c>
      <c r="BA4" s="22">
        <v>2011</v>
      </c>
      <c r="BC4" s="39">
        <v>5.25</v>
      </c>
      <c r="BD4" s="39">
        <v>70</v>
      </c>
      <c r="BE4" s="39">
        <v>115</v>
      </c>
      <c r="BG4" s="39">
        <v>0.52500000000000002</v>
      </c>
      <c r="BH4" s="39">
        <v>0.14000000000000001</v>
      </c>
      <c r="BI4" s="39">
        <f>BG4*1000</f>
        <v>525</v>
      </c>
      <c r="BJ4" s="39">
        <v>191.1</v>
      </c>
      <c r="BL4" s="39">
        <v>65.400000000000006</v>
      </c>
      <c r="BM4" s="39">
        <v>100</v>
      </c>
      <c r="BN4" s="39">
        <v>68</v>
      </c>
      <c r="BO4" s="39">
        <v>27.8</v>
      </c>
      <c r="BP4" s="39">
        <f>(BJ4/BI4)*BG4</f>
        <v>0.19109999999999999</v>
      </c>
      <c r="BQ4" s="39">
        <f>BP4*10000/BC4</f>
        <v>364</v>
      </c>
      <c r="BR4" s="39">
        <f>(BN4/BM4)*BH4*10000/BC4</f>
        <v>181.33333333333337</v>
      </c>
      <c r="BS4" s="39">
        <f>(BL4/BI4)*BG4*10000/BC4</f>
        <v>124.5714285714286</v>
      </c>
      <c r="BT4" s="39">
        <f>BR4+BS4</f>
        <v>305.90476190476198</v>
      </c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  <c r="DD4" s="42"/>
      <c r="DE4" s="42"/>
      <c r="DF4" s="42"/>
      <c r="DG4" s="42"/>
      <c r="DH4" s="42"/>
      <c r="DI4" s="42"/>
      <c r="DJ4" s="42"/>
      <c r="DK4" s="42"/>
    </row>
    <row r="5" spans="1:115" x14ac:dyDescent="0.25">
      <c r="A5" s="39">
        <v>1</v>
      </c>
      <c r="B5" s="39"/>
      <c r="C5" s="39" t="s">
        <v>215</v>
      </c>
      <c r="D5" s="39"/>
      <c r="E5" s="39">
        <v>2</v>
      </c>
      <c r="F5" s="39" t="s">
        <v>227</v>
      </c>
      <c r="G5" s="22">
        <v>22</v>
      </c>
      <c r="H5" s="22">
        <v>11</v>
      </c>
      <c r="I5" s="22">
        <v>2010</v>
      </c>
      <c r="J5" s="22">
        <v>15</v>
      </c>
      <c r="K5" s="22">
        <v>12</v>
      </c>
      <c r="L5" s="22">
        <v>2010</v>
      </c>
      <c r="M5" s="39">
        <v>13.5</v>
      </c>
      <c r="N5" s="39"/>
      <c r="O5" s="39">
        <v>100</v>
      </c>
      <c r="P5" s="22">
        <v>17</v>
      </c>
      <c r="Q5" s="22">
        <v>1</v>
      </c>
      <c r="R5" s="22">
        <v>2011</v>
      </c>
      <c r="S5" s="22">
        <v>7</v>
      </c>
      <c r="T5" s="22">
        <v>2</v>
      </c>
      <c r="U5" s="22">
        <v>2011</v>
      </c>
      <c r="V5" s="22"/>
      <c r="W5" s="22"/>
      <c r="X5" s="22">
        <v>2010</v>
      </c>
      <c r="Y5" s="22">
        <v>17</v>
      </c>
      <c r="Z5" s="22">
        <v>3</v>
      </c>
      <c r="AA5" s="22">
        <v>2011</v>
      </c>
      <c r="AB5" s="39">
        <v>0.5</v>
      </c>
      <c r="AC5" s="39">
        <v>7</v>
      </c>
      <c r="AD5" s="39">
        <v>39.1</v>
      </c>
      <c r="AE5" s="39">
        <v>12</v>
      </c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22">
        <v>1</v>
      </c>
      <c r="AZ5" s="22">
        <v>4</v>
      </c>
      <c r="BA5" s="22">
        <v>2011</v>
      </c>
      <c r="BB5" s="39"/>
      <c r="BC5" s="39">
        <v>5.25</v>
      </c>
      <c r="BD5" s="39">
        <v>78</v>
      </c>
      <c r="BE5" s="39">
        <v>103</v>
      </c>
      <c r="BF5" s="39"/>
      <c r="BG5" s="39">
        <v>0.61499999999999999</v>
      </c>
      <c r="BH5" s="39">
        <v>0.14000000000000001</v>
      </c>
      <c r="BI5" s="39">
        <f t="shared" ref="BI5:BI24" si="0">BG5*1000</f>
        <v>615</v>
      </c>
      <c r="BJ5" s="39">
        <v>69.900000000000006</v>
      </c>
      <c r="BK5" s="39"/>
      <c r="BL5" s="39">
        <v>88.7</v>
      </c>
      <c r="BM5" s="39">
        <v>100</v>
      </c>
      <c r="BN5" s="39">
        <v>76</v>
      </c>
      <c r="BO5" s="39">
        <v>27.3</v>
      </c>
      <c r="BP5" s="39">
        <f t="shared" ref="BP5:BP23" si="1">(BJ5/BI5)*BG5</f>
        <v>6.9900000000000004E-2</v>
      </c>
      <c r="BQ5" s="39">
        <f t="shared" ref="BQ5:BQ24" si="2">BP5*10000/BC5</f>
        <v>133.14285714285714</v>
      </c>
      <c r="BR5" s="39">
        <f t="shared" ref="BR5:BR24" si="3">(BN5/BM5)*BH5*10000/BC5</f>
        <v>202.66666666666666</v>
      </c>
      <c r="BS5" s="39">
        <f t="shared" ref="BS5:BS24" si="4">(BL5/BI5)*BG5*10000/BC5</f>
        <v>168.95238095238096</v>
      </c>
      <c r="BT5" s="39">
        <f t="shared" ref="BT5:BT24" si="5">BR5+BS5</f>
        <v>371.61904761904759</v>
      </c>
    </row>
    <row r="6" spans="1:115" x14ac:dyDescent="0.25">
      <c r="A6" s="39">
        <v>1</v>
      </c>
      <c r="B6" s="39"/>
      <c r="C6" s="39" t="s">
        <v>216</v>
      </c>
      <c r="D6" s="39"/>
      <c r="E6" s="39">
        <v>3</v>
      </c>
      <c r="F6" s="39" t="s">
        <v>227</v>
      </c>
      <c r="G6" s="22">
        <v>22</v>
      </c>
      <c r="H6" s="22">
        <v>11</v>
      </c>
      <c r="I6" s="22">
        <v>2010</v>
      </c>
      <c r="J6" s="22">
        <v>15</v>
      </c>
      <c r="K6" s="22">
        <v>12</v>
      </c>
      <c r="L6" s="22">
        <v>2010</v>
      </c>
      <c r="M6" s="39">
        <v>13.5</v>
      </c>
      <c r="N6" s="39"/>
      <c r="O6" s="39">
        <v>98</v>
      </c>
      <c r="P6" s="22">
        <v>17</v>
      </c>
      <c r="Q6" s="22">
        <v>1</v>
      </c>
      <c r="R6" s="22">
        <v>2011</v>
      </c>
      <c r="S6" s="22">
        <v>7</v>
      </c>
      <c r="T6" s="22">
        <v>2</v>
      </c>
      <c r="U6" s="22">
        <v>2011</v>
      </c>
      <c r="V6" s="22"/>
      <c r="W6" s="22"/>
      <c r="X6" s="22">
        <v>2010</v>
      </c>
      <c r="Y6" s="22">
        <v>17</v>
      </c>
      <c r="Z6" s="22">
        <v>3</v>
      </c>
      <c r="AA6" s="22">
        <v>2011</v>
      </c>
      <c r="AB6" s="39">
        <v>0.5</v>
      </c>
      <c r="AC6" s="39">
        <v>8</v>
      </c>
      <c r="AD6" s="39">
        <v>67.900000000000006</v>
      </c>
      <c r="AE6" s="39">
        <v>13</v>
      </c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22">
        <v>1</v>
      </c>
      <c r="AZ6" s="22">
        <v>4</v>
      </c>
      <c r="BA6" s="22">
        <v>2011</v>
      </c>
      <c r="BB6" s="39"/>
      <c r="BC6" s="39">
        <v>5.25</v>
      </c>
      <c r="BD6" s="39">
        <v>56</v>
      </c>
      <c r="BE6" s="39">
        <v>122</v>
      </c>
      <c r="BF6" s="39"/>
      <c r="BG6" s="39">
        <v>0.625</v>
      </c>
      <c r="BH6" s="39">
        <v>0.18</v>
      </c>
      <c r="BI6" s="39">
        <f t="shared" si="0"/>
        <v>625</v>
      </c>
      <c r="BJ6" s="39">
        <v>202</v>
      </c>
      <c r="BK6" s="39"/>
      <c r="BL6" s="39">
        <v>97</v>
      </c>
      <c r="BM6" s="39">
        <v>100</v>
      </c>
      <c r="BN6" s="39">
        <v>66</v>
      </c>
      <c r="BO6" s="39">
        <v>29.5</v>
      </c>
      <c r="BP6" s="39">
        <f t="shared" si="1"/>
        <v>0.20199999999999999</v>
      </c>
      <c r="BQ6" s="39">
        <f t="shared" si="2"/>
        <v>384.7619047619047</v>
      </c>
      <c r="BR6" s="39">
        <f t="shared" si="3"/>
        <v>226.28571428571428</v>
      </c>
      <c r="BS6" s="39">
        <f t="shared" si="4"/>
        <v>184.76190476190476</v>
      </c>
      <c r="BT6" s="39">
        <f t="shared" si="5"/>
        <v>411.04761904761904</v>
      </c>
    </row>
    <row r="7" spans="1:115" x14ac:dyDescent="0.25">
      <c r="A7" s="39">
        <v>1</v>
      </c>
      <c r="B7" s="39"/>
      <c r="C7" s="39" t="s">
        <v>217</v>
      </c>
      <c r="D7" s="39"/>
      <c r="E7" s="39">
        <v>4</v>
      </c>
      <c r="F7" s="39" t="s">
        <v>227</v>
      </c>
      <c r="G7" s="22">
        <v>22</v>
      </c>
      <c r="H7" s="22">
        <v>11</v>
      </c>
      <c r="I7" s="22">
        <v>2010</v>
      </c>
      <c r="J7" s="22">
        <v>15</v>
      </c>
      <c r="K7" s="22">
        <v>12</v>
      </c>
      <c r="L7" s="22">
        <v>2010</v>
      </c>
      <c r="M7" s="39">
        <v>13.5</v>
      </c>
      <c r="N7" s="39"/>
      <c r="O7" s="39">
        <v>100</v>
      </c>
      <c r="P7" s="22">
        <v>17</v>
      </c>
      <c r="Q7" s="22">
        <v>1</v>
      </c>
      <c r="R7" s="22">
        <v>2011</v>
      </c>
      <c r="S7" s="22">
        <v>7</v>
      </c>
      <c r="T7" s="22">
        <v>2</v>
      </c>
      <c r="U7" s="22">
        <v>2011</v>
      </c>
      <c r="V7" s="22"/>
      <c r="W7" s="22"/>
      <c r="X7" s="22">
        <v>2010</v>
      </c>
      <c r="Y7" s="22">
        <v>17</v>
      </c>
      <c r="Z7" s="22">
        <v>3</v>
      </c>
      <c r="AA7" s="22">
        <v>2011</v>
      </c>
      <c r="AB7" s="39">
        <v>0.5</v>
      </c>
      <c r="AC7" s="39">
        <v>7</v>
      </c>
      <c r="AD7" s="39">
        <v>53.3</v>
      </c>
      <c r="AE7" s="39">
        <v>12</v>
      </c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22">
        <v>1</v>
      </c>
      <c r="AZ7" s="22">
        <v>4</v>
      </c>
      <c r="BA7" s="22">
        <v>2011</v>
      </c>
      <c r="BB7" s="39"/>
      <c r="BC7" s="39">
        <v>5.25</v>
      </c>
      <c r="BD7" s="39">
        <v>66</v>
      </c>
      <c r="BE7" s="39">
        <v>65</v>
      </c>
      <c r="BF7" s="39"/>
      <c r="BG7" s="39">
        <v>0.88</v>
      </c>
      <c r="BH7" s="39">
        <v>0.18</v>
      </c>
      <c r="BI7" s="39">
        <f t="shared" si="0"/>
        <v>880</v>
      </c>
      <c r="BJ7" s="39">
        <v>282</v>
      </c>
      <c r="BK7" s="39"/>
      <c r="BL7" s="39">
        <v>108.5</v>
      </c>
      <c r="BM7" s="39">
        <v>100</v>
      </c>
      <c r="BN7" s="39">
        <v>72</v>
      </c>
      <c r="BO7" s="39">
        <v>37.5</v>
      </c>
      <c r="BP7" s="39">
        <f t="shared" si="1"/>
        <v>0.28199999999999997</v>
      </c>
      <c r="BQ7" s="39">
        <f t="shared" si="2"/>
        <v>537.14285714285711</v>
      </c>
      <c r="BR7" s="39">
        <f t="shared" si="3"/>
        <v>246.85714285714286</v>
      </c>
      <c r="BS7" s="39">
        <f t="shared" si="4"/>
        <v>206.66666666666666</v>
      </c>
      <c r="BT7" s="39">
        <f t="shared" si="5"/>
        <v>453.52380952380952</v>
      </c>
    </row>
    <row r="8" spans="1:115" x14ac:dyDescent="0.25">
      <c r="A8" s="39">
        <v>1</v>
      </c>
      <c r="B8" s="39"/>
      <c r="C8" s="39" t="s">
        <v>218</v>
      </c>
      <c r="D8" s="39"/>
      <c r="E8" s="39">
        <v>5</v>
      </c>
      <c r="F8" s="39" t="s">
        <v>227</v>
      </c>
      <c r="G8" s="22">
        <v>22</v>
      </c>
      <c r="H8" s="22">
        <v>11</v>
      </c>
      <c r="I8" s="22">
        <v>2010</v>
      </c>
      <c r="J8" s="22">
        <v>15</v>
      </c>
      <c r="K8" s="22">
        <v>12</v>
      </c>
      <c r="L8" s="22">
        <v>2010</v>
      </c>
      <c r="M8" s="39">
        <v>13.5</v>
      </c>
      <c r="N8" s="39"/>
      <c r="O8" s="39">
        <v>100</v>
      </c>
      <c r="P8" s="22">
        <v>17</v>
      </c>
      <c r="Q8" s="22">
        <v>1</v>
      </c>
      <c r="R8" s="22">
        <v>2011</v>
      </c>
      <c r="S8" s="22">
        <v>7</v>
      </c>
      <c r="T8" s="22">
        <v>2</v>
      </c>
      <c r="U8" s="22">
        <v>2011</v>
      </c>
      <c r="V8" s="22"/>
      <c r="W8" s="22"/>
      <c r="X8" s="22">
        <v>2010</v>
      </c>
      <c r="Y8" s="22">
        <v>17</v>
      </c>
      <c r="Z8" s="22">
        <v>3</v>
      </c>
      <c r="AA8" s="22">
        <v>2011</v>
      </c>
      <c r="AB8" s="39">
        <v>0.5</v>
      </c>
      <c r="AC8" s="39">
        <v>8</v>
      </c>
      <c r="AD8" s="39">
        <v>72.599999999999994</v>
      </c>
      <c r="AE8" s="39">
        <v>20</v>
      </c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22">
        <v>1</v>
      </c>
      <c r="AZ8" s="22">
        <v>4</v>
      </c>
      <c r="BA8" s="22">
        <v>2011</v>
      </c>
      <c r="BB8" s="39"/>
      <c r="BC8" s="39">
        <v>5.25</v>
      </c>
      <c r="BD8" s="39">
        <v>71</v>
      </c>
      <c r="BE8" s="39">
        <v>118</v>
      </c>
      <c r="BF8" s="39"/>
      <c r="BG8" s="39">
        <v>0.47</v>
      </c>
      <c r="BH8" s="39">
        <v>0.16</v>
      </c>
      <c r="BI8" s="39">
        <f t="shared" si="0"/>
        <v>470</v>
      </c>
      <c r="BJ8" s="39">
        <v>163.6</v>
      </c>
      <c r="BK8" s="39"/>
      <c r="BL8" s="39">
        <v>65.099999999999994</v>
      </c>
      <c r="BM8" s="39">
        <v>100</v>
      </c>
      <c r="BN8" s="39">
        <v>64</v>
      </c>
      <c r="BO8" s="39">
        <v>26.4</v>
      </c>
      <c r="BP8" s="39">
        <f t="shared" si="1"/>
        <v>0.1636</v>
      </c>
      <c r="BQ8" s="39">
        <f t="shared" si="2"/>
        <v>311.61904761904759</v>
      </c>
      <c r="BR8" s="39">
        <f t="shared" si="3"/>
        <v>195.04761904761904</v>
      </c>
      <c r="BS8" s="39">
        <f t="shared" si="4"/>
        <v>123.99999999999997</v>
      </c>
      <c r="BT8" s="39">
        <f t="shared" si="5"/>
        <v>319.04761904761904</v>
      </c>
    </row>
    <row r="9" spans="1:115" x14ac:dyDescent="0.25">
      <c r="A9" s="39">
        <v>1</v>
      </c>
      <c r="B9" s="39"/>
      <c r="C9" s="39" t="s">
        <v>219</v>
      </c>
      <c r="D9" s="39"/>
      <c r="E9" s="39">
        <v>6</v>
      </c>
      <c r="F9" s="39" t="s">
        <v>227</v>
      </c>
      <c r="G9" s="22">
        <v>22</v>
      </c>
      <c r="H9" s="22">
        <v>11</v>
      </c>
      <c r="I9" s="22">
        <v>2010</v>
      </c>
      <c r="J9" s="22">
        <v>15</v>
      </c>
      <c r="K9" s="22">
        <v>12</v>
      </c>
      <c r="L9" s="22">
        <v>2010</v>
      </c>
      <c r="M9" s="39">
        <v>13.5</v>
      </c>
      <c r="N9" s="39"/>
      <c r="O9" s="39">
        <v>100</v>
      </c>
      <c r="P9" s="22">
        <v>17</v>
      </c>
      <c r="Q9" s="22">
        <v>1</v>
      </c>
      <c r="R9" s="22">
        <v>2011</v>
      </c>
      <c r="S9" s="22">
        <v>7</v>
      </c>
      <c r="T9" s="22">
        <v>2</v>
      </c>
      <c r="U9" s="22">
        <v>2011</v>
      </c>
      <c r="V9" s="22"/>
      <c r="W9" s="22"/>
      <c r="X9" s="22">
        <v>2010</v>
      </c>
      <c r="Y9" s="22">
        <v>17</v>
      </c>
      <c r="Z9" s="22">
        <v>3</v>
      </c>
      <c r="AA9" s="22">
        <v>2011</v>
      </c>
      <c r="AB9" s="39">
        <v>0.5</v>
      </c>
      <c r="AC9" s="39">
        <v>6</v>
      </c>
      <c r="AD9" s="39">
        <v>90.2</v>
      </c>
      <c r="AE9" s="39">
        <v>28</v>
      </c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22">
        <v>1</v>
      </c>
      <c r="AZ9" s="22">
        <v>4</v>
      </c>
      <c r="BA9" s="22">
        <v>2011</v>
      </c>
      <c r="BB9" s="39"/>
      <c r="BC9" s="39">
        <v>5.25</v>
      </c>
      <c r="BD9" s="39">
        <v>76</v>
      </c>
      <c r="BE9" s="39">
        <v>61</v>
      </c>
      <c r="BF9" s="39"/>
      <c r="BG9" s="39">
        <v>0.69499999999999995</v>
      </c>
      <c r="BH9" s="39">
        <v>0.25</v>
      </c>
      <c r="BI9" s="39">
        <f t="shared" si="0"/>
        <v>695</v>
      </c>
      <c r="BJ9" s="39">
        <v>215</v>
      </c>
      <c r="BK9" s="39"/>
      <c r="BL9" s="39">
        <v>89.2</v>
      </c>
      <c r="BM9" s="39">
        <v>100</v>
      </c>
      <c r="BN9" s="39">
        <v>54</v>
      </c>
      <c r="BO9" s="39">
        <v>30.7</v>
      </c>
      <c r="BP9" s="39">
        <f t="shared" si="1"/>
        <v>0.215</v>
      </c>
      <c r="BQ9" s="39">
        <f t="shared" si="2"/>
        <v>409.52380952380952</v>
      </c>
      <c r="BR9" s="39">
        <f t="shared" si="3"/>
        <v>257.14285714285717</v>
      </c>
      <c r="BS9" s="39">
        <f t="shared" si="4"/>
        <v>169.9047619047619</v>
      </c>
      <c r="BT9" s="39">
        <f t="shared" si="5"/>
        <v>427.04761904761904</v>
      </c>
    </row>
    <row r="10" spans="1:115" x14ac:dyDescent="0.25">
      <c r="A10" s="39">
        <v>1</v>
      </c>
      <c r="B10" s="39"/>
      <c r="C10" s="70" t="s">
        <v>220</v>
      </c>
      <c r="D10" s="39"/>
      <c r="E10" s="39">
        <v>7</v>
      </c>
      <c r="F10" s="39" t="s">
        <v>227</v>
      </c>
      <c r="G10" s="22">
        <v>22</v>
      </c>
      <c r="H10" s="22">
        <v>11</v>
      </c>
      <c r="I10" s="22">
        <v>2010</v>
      </c>
      <c r="J10" s="22">
        <v>15</v>
      </c>
      <c r="K10" s="22">
        <v>12</v>
      </c>
      <c r="L10" s="22">
        <v>2010</v>
      </c>
      <c r="M10" s="39">
        <v>13.5</v>
      </c>
      <c r="N10" s="39"/>
      <c r="O10" s="39">
        <v>100</v>
      </c>
      <c r="P10" s="22">
        <v>17</v>
      </c>
      <c r="Q10" s="22">
        <v>1</v>
      </c>
      <c r="R10" s="22">
        <v>2011</v>
      </c>
      <c r="S10" s="22">
        <v>7</v>
      </c>
      <c r="T10" s="22">
        <v>2</v>
      </c>
      <c r="U10" s="22">
        <v>2011</v>
      </c>
      <c r="V10" s="22"/>
      <c r="W10" s="22"/>
      <c r="X10" s="22">
        <v>2010</v>
      </c>
      <c r="Y10" s="22">
        <v>17</v>
      </c>
      <c r="Z10" s="22">
        <v>3</v>
      </c>
      <c r="AA10" s="22">
        <v>2011</v>
      </c>
      <c r="AB10" s="39">
        <v>0.5</v>
      </c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22">
        <v>1</v>
      </c>
      <c r="AZ10" s="22">
        <v>4</v>
      </c>
      <c r="BA10" s="22">
        <v>2011</v>
      </c>
      <c r="BB10" s="39"/>
      <c r="BC10" s="39">
        <v>5.25</v>
      </c>
      <c r="BI10" s="39"/>
      <c r="BP10" s="39"/>
      <c r="BQ10" s="39"/>
      <c r="BR10" s="39"/>
      <c r="BS10" s="39"/>
      <c r="BT10" s="39"/>
    </row>
    <row r="11" spans="1:115" x14ac:dyDescent="0.25">
      <c r="A11" s="39">
        <v>2</v>
      </c>
      <c r="B11" s="39"/>
      <c r="C11" s="39" t="s">
        <v>216</v>
      </c>
      <c r="D11" s="39"/>
      <c r="E11" s="39">
        <v>8</v>
      </c>
      <c r="F11" s="39" t="s">
        <v>227</v>
      </c>
      <c r="G11" s="22">
        <v>22</v>
      </c>
      <c r="H11" s="22">
        <v>11</v>
      </c>
      <c r="I11" s="22">
        <v>2010</v>
      </c>
      <c r="J11" s="22">
        <v>15</v>
      </c>
      <c r="K11" s="22">
        <v>12</v>
      </c>
      <c r="L11" s="22">
        <v>2010</v>
      </c>
      <c r="M11" s="39">
        <v>13.5</v>
      </c>
      <c r="N11" s="39"/>
      <c r="O11" s="39">
        <v>96</v>
      </c>
      <c r="P11" s="22">
        <v>17</v>
      </c>
      <c r="Q11" s="22">
        <v>1</v>
      </c>
      <c r="R11" s="22">
        <v>2011</v>
      </c>
      <c r="S11" s="22">
        <v>7</v>
      </c>
      <c r="T11" s="22">
        <v>2</v>
      </c>
      <c r="U11" s="22">
        <v>2011</v>
      </c>
      <c r="V11" s="22"/>
      <c r="W11" s="22"/>
      <c r="X11" s="22">
        <v>2010</v>
      </c>
      <c r="Y11" s="22">
        <v>17</v>
      </c>
      <c r="Z11" s="22">
        <v>3</v>
      </c>
      <c r="AA11" s="22">
        <v>2011</v>
      </c>
      <c r="AB11" s="39">
        <v>0.5</v>
      </c>
      <c r="AC11" s="39">
        <v>7</v>
      </c>
      <c r="AD11" s="39">
        <v>47.3</v>
      </c>
      <c r="AE11" s="39">
        <v>12</v>
      </c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22">
        <v>1</v>
      </c>
      <c r="AZ11" s="22">
        <v>4</v>
      </c>
      <c r="BA11" s="22">
        <v>2011</v>
      </c>
      <c r="BB11" s="39"/>
      <c r="BC11" s="39">
        <v>5.25</v>
      </c>
      <c r="BD11" s="39">
        <v>37</v>
      </c>
      <c r="BE11" s="39">
        <v>87</v>
      </c>
      <c r="BF11" s="39"/>
      <c r="BG11" s="39">
        <v>0.26500000000000001</v>
      </c>
      <c r="BH11" s="39">
        <v>4.4999999999999998E-2</v>
      </c>
      <c r="BI11" s="39">
        <f t="shared" si="0"/>
        <v>265</v>
      </c>
      <c r="BJ11" s="70">
        <v>98.9</v>
      </c>
      <c r="BK11" s="39"/>
      <c r="BL11" s="39">
        <v>39</v>
      </c>
      <c r="BM11" s="39">
        <v>45</v>
      </c>
      <c r="BN11" s="39">
        <v>48</v>
      </c>
      <c r="BO11" s="39">
        <v>32.1</v>
      </c>
      <c r="BP11" s="39">
        <f t="shared" si="1"/>
        <v>9.8900000000000016E-2</v>
      </c>
      <c r="BQ11" s="39">
        <f t="shared" si="2"/>
        <v>188.38095238095241</v>
      </c>
      <c r="BR11" s="39">
        <f t="shared" si="3"/>
        <v>91.428571428571431</v>
      </c>
      <c r="BS11" s="39">
        <f t="shared" si="4"/>
        <v>74.285714285714292</v>
      </c>
      <c r="BT11" s="39">
        <f t="shared" si="5"/>
        <v>165.71428571428572</v>
      </c>
    </row>
    <row r="12" spans="1:115" x14ac:dyDescent="0.25">
      <c r="A12" s="39">
        <v>2</v>
      </c>
      <c r="B12" s="39"/>
      <c r="C12" s="39" t="s">
        <v>215</v>
      </c>
      <c r="D12" s="39"/>
      <c r="E12" s="39">
        <v>9</v>
      </c>
      <c r="F12" s="39" t="s">
        <v>227</v>
      </c>
      <c r="G12" s="22">
        <v>22</v>
      </c>
      <c r="H12" s="22">
        <v>11</v>
      </c>
      <c r="I12" s="22">
        <v>2010</v>
      </c>
      <c r="J12" s="22">
        <v>15</v>
      </c>
      <c r="K12" s="22">
        <v>12</v>
      </c>
      <c r="L12" s="22">
        <v>2010</v>
      </c>
      <c r="M12" s="39">
        <v>13.5</v>
      </c>
      <c r="N12" s="39"/>
      <c r="O12" s="39">
        <v>100</v>
      </c>
      <c r="P12" s="22">
        <v>17</v>
      </c>
      <c r="Q12" s="22">
        <v>1</v>
      </c>
      <c r="R12" s="22">
        <v>2011</v>
      </c>
      <c r="S12" s="22">
        <v>7</v>
      </c>
      <c r="T12" s="22">
        <v>2</v>
      </c>
      <c r="U12" s="22">
        <v>2011</v>
      </c>
      <c r="V12" s="22"/>
      <c r="W12" s="22"/>
      <c r="X12" s="22">
        <v>2010</v>
      </c>
      <c r="Y12" s="22">
        <v>17</v>
      </c>
      <c r="Z12" s="22">
        <v>3</v>
      </c>
      <c r="AA12" s="22">
        <v>2011</v>
      </c>
      <c r="AB12" s="39">
        <v>0.5</v>
      </c>
      <c r="AC12" s="39">
        <v>7</v>
      </c>
      <c r="AD12" s="39">
        <v>46.7</v>
      </c>
      <c r="AE12" s="39">
        <v>12</v>
      </c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22">
        <v>1</v>
      </c>
      <c r="AZ12" s="22">
        <v>4</v>
      </c>
      <c r="BA12" s="22">
        <v>2011</v>
      </c>
      <c r="BB12" s="39"/>
      <c r="BC12" s="39">
        <v>5.25</v>
      </c>
      <c r="BD12" s="39">
        <v>54</v>
      </c>
      <c r="BE12" s="39">
        <v>57</v>
      </c>
      <c r="BF12" s="39"/>
      <c r="BG12" s="39">
        <v>0.46</v>
      </c>
      <c r="BH12" s="39">
        <v>0.115</v>
      </c>
      <c r="BI12" s="39">
        <f t="shared" si="0"/>
        <v>460</v>
      </c>
      <c r="BJ12" s="39">
        <v>198.8</v>
      </c>
      <c r="BK12" s="39"/>
      <c r="BL12" s="39">
        <v>74.5</v>
      </c>
      <c r="BM12" s="39">
        <v>100</v>
      </c>
      <c r="BN12" s="39">
        <v>66</v>
      </c>
      <c r="BO12" s="39">
        <v>27.7</v>
      </c>
      <c r="BP12" s="39">
        <f t="shared" si="1"/>
        <v>0.19880000000000003</v>
      </c>
      <c r="BQ12" s="39">
        <f t="shared" si="2"/>
        <v>378.66666666666669</v>
      </c>
      <c r="BR12" s="39">
        <f t="shared" si="3"/>
        <v>144.57142857142858</v>
      </c>
      <c r="BS12" s="39">
        <f t="shared" si="4"/>
        <v>141.90476190476193</v>
      </c>
      <c r="BT12" s="39">
        <f t="shared" si="5"/>
        <v>286.47619047619048</v>
      </c>
    </row>
    <row r="13" spans="1:115" x14ac:dyDescent="0.25">
      <c r="A13" s="39">
        <v>2</v>
      </c>
      <c r="B13" s="39"/>
      <c r="C13" s="39" t="s">
        <v>220</v>
      </c>
      <c r="D13" s="39"/>
      <c r="E13" s="39">
        <v>10</v>
      </c>
      <c r="F13" s="39" t="s">
        <v>227</v>
      </c>
      <c r="G13" s="22">
        <v>22</v>
      </c>
      <c r="H13" s="22">
        <v>11</v>
      </c>
      <c r="I13" s="22">
        <v>2010</v>
      </c>
      <c r="J13" s="22">
        <v>15</v>
      </c>
      <c r="K13" s="22">
        <v>12</v>
      </c>
      <c r="L13" s="22">
        <v>2010</v>
      </c>
      <c r="M13" s="39">
        <v>13.5</v>
      </c>
      <c r="N13" s="39"/>
      <c r="O13" s="39">
        <v>100</v>
      </c>
      <c r="P13" s="22">
        <v>17</v>
      </c>
      <c r="Q13" s="22">
        <v>1</v>
      </c>
      <c r="R13" s="22">
        <v>2011</v>
      </c>
      <c r="S13" s="22">
        <v>7</v>
      </c>
      <c r="T13" s="22">
        <v>2</v>
      </c>
      <c r="U13" s="22">
        <v>2011</v>
      </c>
      <c r="V13" s="22"/>
      <c r="W13" s="22"/>
      <c r="X13" s="22">
        <v>2010</v>
      </c>
      <c r="Y13" s="22">
        <v>17</v>
      </c>
      <c r="Z13" s="22">
        <v>3</v>
      </c>
      <c r="AA13" s="22">
        <v>2011</v>
      </c>
      <c r="AB13" s="39">
        <v>0.5</v>
      </c>
      <c r="AC13" s="39"/>
      <c r="AD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22">
        <v>1</v>
      </c>
      <c r="AZ13" s="22">
        <v>4</v>
      </c>
      <c r="BA13" s="22">
        <v>2011</v>
      </c>
      <c r="BB13" s="39"/>
      <c r="BC13" s="39">
        <v>5.25</v>
      </c>
      <c r="BI13" s="39"/>
      <c r="BP13" s="39"/>
      <c r="BQ13" s="39"/>
      <c r="BR13" s="39"/>
      <c r="BS13" s="39"/>
      <c r="BT13" s="39"/>
    </row>
    <row r="14" spans="1:115" x14ac:dyDescent="0.25">
      <c r="A14" s="39">
        <v>2</v>
      </c>
      <c r="B14" s="39"/>
      <c r="C14" s="39" t="s">
        <v>219</v>
      </c>
      <c r="D14" s="39"/>
      <c r="E14" s="39">
        <v>11</v>
      </c>
      <c r="F14" s="39" t="s">
        <v>227</v>
      </c>
      <c r="G14" s="22">
        <v>22</v>
      </c>
      <c r="H14" s="22">
        <v>11</v>
      </c>
      <c r="I14" s="22">
        <v>2010</v>
      </c>
      <c r="J14" s="22">
        <v>15</v>
      </c>
      <c r="K14" s="22">
        <v>12</v>
      </c>
      <c r="L14" s="22">
        <v>2010</v>
      </c>
      <c r="M14" s="39">
        <v>13.5</v>
      </c>
      <c r="N14" s="39"/>
      <c r="O14" s="39">
        <v>100</v>
      </c>
      <c r="P14" s="22">
        <v>17</v>
      </c>
      <c r="Q14" s="22">
        <v>1</v>
      </c>
      <c r="R14" s="22">
        <v>2011</v>
      </c>
      <c r="S14" s="22">
        <v>7</v>
      </c>
      <c r="T14" s="22">
        <v>2</v>
      </c>
      <c r="U14" s="22">
        <v>2011</v>
      </c>
      <c r="V14" s="22"/>
      <c r="W14" s="22"/>
      <c r="X14" s="22">
        <v>2010</v>
      </c>
      <c r="Y14" s="22">
        <v>17</v>
      </c>
      <c r="Z14" s="22">
        <v>3</v>
      </c>
      <c r="AA14" s="22">
        <v>2011</v>
      </c>
      <c r="AB14" s="39">
        <v>0.5</v>
      </c>
      <c r="AC14" s="39">
        <v>5</v>
      </c>
      <c r="AD14" s="39">
        <v>50.4</v>
      </c>
      <c r="AE14" s="39">
        <v>14</v>
      </c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22">
        <v>1</v>
      </c>
      <c r="AZ14" s="22">
        <v>4</v>
      </c>
      <c r="BA14" s="22">
        <v>2011</v>
      </c>
      <c r="BB14" s="39"/>
      <c r="BC14" s="39">
        <v>5.25</v>
      </c>
      <c r="BD14" s="39">
        <v>56</v>
      </c>
      <c r="BE14" s="39">
        <v>69</v>
      </c>
      <c r="BF14" s="39"/>
      <c r="BG14" s="39">
        <v>0.72499999999999998</v>
      </c>
      <c r="BH14" s="39">
        <v>0.26500000000000001</v>
      </c>
      <c r="BI14" s="39">
        <f t="shared" si="0"/>
        <v>725</v>
      </c>
      <c r="BJ14" s="39">
        <v>279.10000000000002</v>
      </c>
      <c r="BK14" s="39"/>
      <c r="BL14" s="39">
        <v>124.9</v>
      </c>
      <c r="BM14" s="39">
        <v>100</v>
      </c>
      <c r="BN14" s="39">
        <v>54</v>
      </c>
      <c r="BO14" s="39">
        <v>30.9</v>
      </c>
      <c r="BP14" s="39">
        <f t="shared" si="1"/>
        <v>0.27910000000000001</v>
      </c>
      <c r="BQ14" s="39">
        <f t="shared" si="2"/>
        <v>531.61904761904759</v>
      </c>
      <c r="BR14" s="39">
        <f t="shared" si="3"/>
        <v>272.57142857142856</v>
      </c>
      <c r="BS14" s="39">
        <f t="shared" si="4"/>
        <v>237.9047619047619</v>
      </c>
      <c r="BT14" s="39">
        <f t="shared" si="5"/>
        <v>510.47619047619048</v>
      </c>
    </row>
    <row r="15" spans="1:115" x14ac:dyDescent="0.25">
      <c r="A15" s="39">
        <v>2</v>
      </c>
      <c r="B15" s="39"/>
      <c r="C15" s="39" t="s">
        <v>217</v>
      </c>
      <c r="D15" s="39"/>
      <c r="E15" s="39">
        <v>12</v>
      </c>
      <c r="F15" s="39" t="s">
        <v>227</v>
      </c>
      <c r="G15" s="22">
        <v>22</v>
      </c>
      <c r="H15" s="22">
        <v>11</v>
      </c>
      <c r="I15" s="22">
        <v>2010</v>
      </c>
      <c r="J15" s="22">
        <v>15</v>
      </c>
      <c r="K15" s="22">
        <v>12</v>
      </c>
      <c r="L15" s="22">
        <v>2010</v>
      </c>
      <c r="M15" s="39">
        <v>13.5</v>
      </c>
      <c r="N15" s="39"/>
      <c r="O15" s="39">
        <v>100</v>
      </c>
      <c r="P15" s="22">
        <v>17</v>
      </c>
      <c r="Q15" s="22">
        <v>1</v>
      </c>
      <c r="R15" s="22">
        <v>2011</v>
      </c>
      <c r="S15" s="22">
        <v>7</v>
      </c>
      <c r="T15" s="22">
        <v>2</v>
      </c>
      <c r="U15" s="22">
        <v>2011</v>
      </c>
      <c r="V15" s="22"/>
      <c r="W15" s="22"/>
      <c r="X15" s="22">
        <v>2010</v>
      </c>
      <c r="Y15" s="22">
        <v>17</v>
      </c>
      <c r="Z15" s="22">
        <v>3</v>
      </c>
      <c r="AA15" s="22">
        <v>2011</v>
      </c>
      <c r="AB15" s="39">
        <v>0.5</v>
      </c>
      <c r="AC15" s="39">
        <v>6</v>
      </c>
      <c r="AD15" s="39">
        <v>66.900000000000006</v>
      </c>
      <c r="AE15" s="39">
        <v>18</v>
      </c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22">
        <v>1</v>
      </c>
      <c r="AZ15" s="22">
        <v>4</v>
      </c>
      <c r="BA15" s="22">
        <v>2011</v>
      </c>
      <c r="BB15" s="39"/>
      <c r="BC15" s="39">
        <v>5.25</v>
      </c>
      <c r="BD15" s="39">
        <v>87</v>
      </c>
      <c r="BE15" s="39">
        <v>113</v>
      </c>
      <c r="BF15" s="39"/>
      <c r="BG15" s="39">
        <v>0.71</v>
      </c>
      <c r="BH15" s="39">
        <v>0.185</v>
      </c>
      <c r="BI15" s="39">
        <f t="shared" si="0"/>
        <v>710</v>
      </c>
      <c r="BJ15" s="39">
        <v>218</v>
      </c>
      <c r="BK15" s="39"/>
      <c r="BL15" s="39">
        <v>92.5</v>
      </c>
      <c r="BM15" s="39">
        <v>100</v>
      </c>
      <c r="BN15" s="39">
        <v>72</v>
      </c>
      <c r="BO15" s="39">
        <v>21.8</v>
      </c>
      <c r="BP15" s="39">
        <f t="shared" si="1"/>
        <v>0.21799999999999997</v>
      </c>
      <c r="BQ15" s="39">
        <f t="shared" si="2"/>
        <v>415.23809523809513</v>
      </c>
      <c r="BR15" s="39">
        <f t="shared" si="3"/>
        <v>253.71428571428567</v>
      </c>
      <c r="BS15" s="39">
        <f t="shared" si="4"/>
        <v>176.19047619047618</v>
      </c>
      <c r="BT15" s="39">
        <f t="shared" si="5"/>
        <v>429.90476190476181</v>
      </c>
    </row>
    <row r="16" spans="1:115" x14ac:dyDescent="0.25">
      <c r="A16" s="39">
        <v>2</v>
      </c>
      <c r="B16" s="39"/>
      <c r="C16" s="39" t="s">
        <v>218</v>
      </c>
      <c r="D16" s="39"/>
      <c r="E16" s="39">
        <v>13</v>
      </c>
      <c r="F16" s="39" t="s">
        <v>227</v>
      </c>
      <c r="G16" s="22">
        <v>22</v>
      </c>
      <c r="H16" s="22">
        <v>11</v>
      </c>
      <c r="I16" s="22">
        <v>2010</v>
      </c>
      <c r="J16" s="22">
        <v>15</v>
      </c>
      <c r="K16" s="22">
        <v>12</v>
      </c>
      <c r="L16" s="22">
        <v>2010</v>
      </c>
      <c r="M16" s="39">
        <v>13.5</v>
      </c>
      <c r="N16" s="39"/>
      <c r="O16" s="39">
        <v>100</v>
      </c>
      <c r="P16" s="22">
        <v>17</v>
      </c>
      <c r="Q16" s="22">
        <v>1</v>
      </c>
      <c r="R16" s="22">
        <v>2011</v>
      </c>
      <c r="S16" s="22">
        <v>7</v>
      </c>
      <c r="T16" s="22">
        <v>2</v>
      </c>
      <c r="U16" s="22">
        <v>2011</v>
      </c>
      <c r="V16" s="22"/>
      <c r="W16" s="22"/>
      <c r="X16" s="22">
        <v>2010</v>
      </c>
      <c r="Y16" s="22">
        <v>17</v>
      </c>
      <c r="Z16" s="22">
        <v>3</v>
      </c>
      <c r="AA16" s="22">
        <v>2011</v>
      </c>
      <c r="AB16" s="39">
        <v>0.5</v>
      </c>
      <c r="AC16" s="39">
        <v>6</v>
      </c>
      <c r="AD16" s="39">
        <v>70</v>
      </c>
      <c r="AE16" s="39">
        <v>18</v>
      </c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22">
        <v>1</v>
      </c>
      <c r="AZ16" s="22">
        <v>4</v>
      </c>
      <c r="BA16" s="22">
        <v>2011</v>
      </c>
      <c r="BB16" s="39"/>
      <c r="BC16" s="39">
        <v>5.25</v>
      </c>
      <c r="BD16" s="39">
        <v>68</v>
      </c>
      <c r="BE16" s="39">
        <v>71</v>
      </c>
      <c r="BF16" s="39"/>
      <c r="BG16" s="39">
        <v>0.61499999999999999</v>
      </c>
      <c r="BH16" s="39">
        <v>0.18</v>
      </c>
      <c r="BI16" s="39">
        <f t="shared" si="0"/>
        <v>615</v>
      </c>
      <c r="BJ16" s="39">
        <v>189.5</v>
      </c>
      <c r="BK16" s="39"/>
      <c r="BL16" s="39">
        <v>74</v>
      </c>
      <c r="BM16" s="39">
        <v>100</v>
      </c>
      <c r="BN16" s="39">
        <v>36</v>
      </c>
      <c r="BO16" s="39">
        <v>26.8</v>
      </c>
      <c r="BP16" s="39">
        <f t="shared" si="1"/>
        <v>0.18949999999999997</v>
      </c>
      <c r="BQ16" s="39">
        <f t="shared" si="2"/>
        <v>360.95238095238091</v>
      </c>
      <c r="BR16" s="39">
        <f t="shared" si="3"/>
        <v>123.42857142857143</v>
      </c>
      <c r="BS16" s="39">
        <f t="shared" si="4"/>
        <v>140.95238095238096</v>
      </c>
      <c r="BT16" s="39">
        <f t="shared" si="5"/>
        <v>264.38095238095241</v>
      </c>
    </row>
    <row r="17" spans="1:72" x14ac:dyDescent="0.25">
      <c r="A17" s="39">
        <v>2</v>
      </c>
      <c r="B17" s="39"/>
      <c r="C17" s="39" t="s">
        <v>214</v>
      </c>
      <c r="D17" s="39"/>
      <c r="E17" s="39">
        <v>14</v>
      </c>
      <c r="F17" s="39" t="s">
        <v>227</v>
      </c>
      <c r="G17" s="22">
        <v>22</v>
      </c>
      <c r="H17" s="22">
        <v>11</v>
      </c>
      <c r="I17" s="22">
        <v>2010</v>
      </c>
      <c r="J17" s="22">
        <v>15</v>
      </c>
      <c r="K17" s="22">
        <v>12</v>
      </c>
      <c r="L17" s="22">
        <v>2010</v>
      </c>
      <c r="M17" s="39">
        <v>13.5</v>
      </c>
      <c r="N17" s="39"/>
      <c r="O17" s="39">
        <v>100</v>
      </c>
      <c r="P17" s="22">
        <v>17</v>
      </c>
      <c r="Q17" s="22">
        <v>1</v>
      </c>
      <c r="R17" s="22">
        <v>2011</v>
      </c>
      <c r="S17" s="22">
        <v>7</v>
      </c>
      <c r="T17" s="22">
        <v>2</v>
      </c>
      <c r="U17" s="22">
        <v>2011</v>
      </c>
      <c r="V17" s="22"/>
      <c r="W17" s="22"/>
      <c r="X17" s="22">
        <v>2010</v>
      </c>
      <c r="Y17" s="22">
        <v>17</v>
      </c>
      <c r="Z17" s="22">
        <v>3</v>
      </c>
      <c r="AA17" s="22">
        <v>2011</v>
      </c>
      <c r="AB17" s="39">
        <v>0.5</v>
      </c>
      <c r="AC17" s="39">
        <v>8</v>
      </c>
      <c r="AD17" s="39">
        <v>71.400000000000006</v>
      </c>
      <c r="AE17" s="39">
        <v>22</v>
      </c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22">
        <v>1</v>
      </c>
      <c r="AZ17" s="22">
        <v>4</v>
      </c>
      <c r="BA17" s="22">
        <v>2011</v>
      </c>
      <c r="BB17" s="39"/>
      <c r="BC17" s="39">
        <v>5.25</v>
      </c>
      <c r="BD17" s="39">
        <v>75</v>
      </c>
      <c r="BE17" s="39">
        <v>82</v>
      </c>
      <c r="BF17" s="39"/>
      <c r="BG17" s="39">
        <v>0.52</v>
      </c>
      <c r="BH17" s="39">
        <v>0.17499999999999999</v>
      </c>
      <c r="BI17" s="39">
        <f t="shared" si="0"/>
        <v>520</v>
      </c>
      <c r="BJ17" s="39">
        <v>193.8</v>
      </c>
      <c r="BK17" s="39"/>
      <c r="BL17" s="39">
        <v>74.8</v>
      </c>
      <c r="BM17" s="39">
        <v>100</v>
      </c>
      <c r="BN17" s="39">
        <v>60</v>
      </c>
      <c r="BO17" s="39">
        <v>28.8</v>
      </c>
      <c r="BP17" s="39">
        <f t="shared" si="1"/>
        <v>0.19380000000000003</v>
      </c>
      <c r="BQ17" s="39">
        <f t="shared" si="2"/>
        <v>369.14285714285717</v>
      </c>
      <c r="BR17" s="39">
        <f t="shared" si="3"/>
        <v>200</v>
      </c>
      <c r="BS17" s="39">
        <f t="shared" si="4"/>
        <v>142.47619047619048</v>
      </c>
      <c r="BT17" s="39">
        <f t="shared" si="5"/>
        <v>342.47619047619048</v>
      </c>
    </row>
    <row r="18" spans="1:72" x14ac:dyDescent="0.25">
      <c r="A18" s="39">
        <v>3</v>
      </c>
      <c r="B18" s="39"/>
      <c r="C18" s="39" t="s">
        <v>218</v>
      </c>
      <c r="D18" s="39"/>
      <c r="E18" s="39">
        <v>15</v>
      </c>
      <c r="F18" s="39" t="s">
        <v>227</v>
      </c>
      <c r="G18" s="22">
        <v>22</v>
      </c>
      <c r="H18" s="22">
        <v>11</v>
      </c>
      <c r="I18" s="22">
        <v>2010</v>
      </c>
      <c r="J18" s="22">
        <v>15</v>
      </c>
      <c r="K18" s="22">
        <v>12</v>
      </c>
      <c r="L18" s="22">
        <v>2010</v>
      </c>
      <c r="M18" s="39">
        <v>13.5</v>
      </c>
      <c r="N18" s="39"/>
      <c r="O18" s="39">
        <v>100</v>
      </c>
      <c r="P18" s="22">
        <v>17</v>
      </c>
      <c r="Q18" s="22">
        <v>1</v>
      </c>
      <c r="R18" s="22">
        <v>2011</v>
      </c>
      <c r="S18" s="22">
        <v>7</v>
      </c>
      <c r="T18" s="22">
        <v>2</v>
      </c>
      <c r="U18" s="22">
        <v>2011</v>
      </c>
      <c r="V18" s="22"/>
      <c r="W18" s="22"/>
      <c r="X18" s="22">
        <v>2010</v>
      </c>
      <c r="Y18" s="22">
        <v>17</v>
      </c>
      <c r="Z18" s="22">
        <v>3</v>
      </c>
      <c r="AA18" s="22">
        <v>2011</v>
      </c>
      <c r="AB18" s="39">
        <v>0.5</v>
      </c>
      <c r="AC18" s="39">
        <v>7</v>
      </c>
      <c r="AD18" s="39">
        <v>41.3</v>
      </c>
      <c r="AE18" s="39">
        <v>12</v>
      </c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22">
        <v>1</v>
      </c>
      <c r="AZ18" s="22">
        <v>4</v>
      </c>
      <c r="BA18" s="22">
        <v>2011</v>
      </c>
      <c r="BB18" s="39"/>
      <c r="BC18" s="39">
        <v>5.25</v>
      </c>
      <c r="BD18" s="39">
        <v>62</v>
      </c>
      <c r="BE18" s="39">
        <v>109</v>
      </c>
      <c r="BF18" s="39"/>
      <c r="BG18" s="39">
        <v>0.37</v>
      </c>
      <c r="BH18" s="39">
        <v>9.5000000000000001E-2</v>
      </c>
      <c r="BI18" s="39">
        <f t="shared" si="0"/>
        <v>370</v>
      </c>
      <c r="BJ18" s="39">
        <v>170.2</v>
      </c>
      <c r="BK18" s="39"/>
      <c r="BL18" s="39">
        <v>58.5</v>
      </c>
      <c r="BM18" s="39">
        <v>95</v>
      </c>
      <c r="BN18" s="39">
        <v>64</v>
      </c>
      <c r="BO18" s="39">
        <v>30.3</v>
      </c>
      <c r="BP18" s="39">
        <f t="shared" si="1"/>
        <v>0.17019999999999999</v>
      </c>
      <c r="BQ18" s="39">
        <f t="shared" si="2"/>
        <v>324.1904761904762</v>
      </c>
      <c r="BR18" s="39">
        <f t="shared" si="3"/>
        <v>121.9047619047619</v>
      </c>
      <c r="BS18" s="39">
        <f t="shared" si="4"/>
        <v>111.42857142857143</v>
      </c>
      <c r="BT18" s="39">
        <f t="shared" si="5"/>
        <v>233.33333333333331</v>
      </c>
    </row>
    <row r="19" spans="1:72" x14ac:dyDescent="0.25">
      <c r="A19" s="39">
        <v>3</v>
      </c>
      <c r="B19" s="39"/>
      <c r="C19" s="39" t="s">
        <v>220</v>
      </c>
      <c r="D19" s="39"/>
      <c r="E19" s="39">
        <v>16</v>
      </c>
      <c r="F19" s="39" t="s">
        <v>227</v>
      </c>
      <c r="G19" s="22">
        <v>22</v>
      </c>
      <c r="H19" s="22">
        <v>11</v>
      </c>
      <c r="I19" s="22">
        <v>2010</v>
      </c>
      <c r="J19" s="22">
        <v>15</v>
      </c>
      <c r="K19" s="22">
        <v>12</v>
      </c>
      <c r="L19" s="22">
        <v>2010</v>
      </c>
      <c r="M19" s="39">
        <v>13.5</v>
      </c>
      <c r="N19" s="39"/>
      <c r="O19" s="39">
        <v>100</v>
      </c>
      <c r="P19" s="22">
        <v>17</v>
      </c>
      <c r="Q19" s="22">
        <v>1</v>
      </c>
      <c r="R19" s="22">
        <v>2011</v>
      </c>
      <c r="S19" s="22">
        <v>7</v>
      </c>
      <c r="T19" s="22">
        <v>2</v>
      </c>
      <c r="U19" s="22">
        <v>2011</v>
      </c>
      <c r="V19" s="22"/>
      <c r="W19" s="22"/>
      <c r="X19" s="22">
        <v>2010</v>
      </c>
      <c r="Y19" s="22">
        <v>17</v>
      </c>
      <c r="Z19" s="22">
        <v>3</v>
      </c>
      <c r="AA19" s="22">
        <v>2011</v>
      </c>
      <c r="AB19" s="39">
        <v>0.5</v>
      </c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22">
        <v>1</v>
      </c>
      <c r="AZ19" s="22">
        <v>4</v>
      </c>
      <c r="BA19" s="22">
        <v>2011</v>
      </c>
      <c r="BB19" s="39"/>
      <c r="BC19" s="39">
        <v>5.25</v>
      </c>
      <c r="BI19" s="39"/>
      <c r="BP19" s="39"/>
      <c r="BQ19" s="39"/>
      <c r="BR19" s="39"/>
      <c r="BS19" s="39"/>
      <c r="BT19" s="39"/>
    </row>
    <row r="20" spans="1:72" x14ac:dyDescent="0.25">
      <c r="A20" s="39">
        <v>3</v>
      </c>
      <c r="B20" s="39"/>
      <c r="C20" s="72" t="s">
        <v>221</v>
      </c>
      <c r="D20" s="72"/>
      <c r="E20" s="72">
        <v>17</v>
      </c>
      <c r="F20" s="39" t="s">
        <v>227</v>
      </c>
      <c r="G20" s="22">
        <v>22</v>
      </c>
      <c r="H20" s="22">
        <v>11</v>
      </c>
      <c r="I20" s="73">
        <v>2010</v>
      </c>
      <c r="J20" s="22">
        <v>15</v>
      </c>
      <c r="K20" s="22">
        <v>12</v>
      </c>
      <c r="L20" s="73">
        <v>2010</v>
      </c>
      <c r="M20" s="39">
        <v>13.5</v>
      </c>
      <c r="N20" s="72"/>
      <c r="O20" s="39">
        <v>100</v>
      </c>
      <c r="P20" s="73">
        <v>17</v>
      </c>
      <c r="Q20" s="73">
        <v>1</v>
      </c>
      <c r="R20" s="73">
        <v>2011</v>
      </c>
      <c r="S20" s="73">
        <v>7</v>
      </c>
      <c r="T20" s="73">
        <v>2</v>
      </c>
      <c r="U20" s="73">
        <v>2011</v>
      </c>
      <c r="V20" s="73"/>
      <c r="W20" s="73"/>
      <c r="X20" s="73">
        <v>2010</v>
      </c>
      <c r="Y20" s="73">
        <v>17</v>
      </c>
      <c r="Z20" s="73">
        <v>3</v>
      </c>
      <c r="AA20" s="73">
        <v>2011</v>
      </c>
      <c r="AB20" s="39">
        <v>0.5</v>
      </c>
      <c r="AC20" s="72">
        <v>7</v>
      </c>
      <c r="AD20" s="72">
        <v>57.9</v>
      </c>
      <c r="AE20" s="72">
        <v>16</v>
      </c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3">
        <v>1</v>
      </c>
      <c r="AZ20" s="73">
        <v>4</v>
      </c>
      <c r="BA20" s="73">
        <v>2011</v>
      </c>
      <c r="BB20" s="72"/>
      <c r="BC20" s="39">
        <v>5.25</v>
      </c>
      <c r="BD20" s="72">
        <v>67</v>
      </c>
      <c r="BE20" s="72">
        <v>58</v>
      </c>
      <c r="BF20" s="72"/>
      <c r="BG20" s="72">
        <v>0.53500000000000003</v>
      </c>
      <c r="BH20" s="72">
        <v>8.5000000000000006E-2</v>
      </c>
      <c r="BI20" s="39">
        <f t="shared" si="0"/>
        <v>535</v>
      </c>
      <c r="BJ20" s="72">
        <v>199</v>
      </c>
      <c r="BK20" s="72"/>
      <c r="BL20" s="72">
        <v>77</v>
      </c>
      <c r="BM20" s="72">
        <v>85</v>
      </c>
      <c r="BN20" s="72">
        <v>82</v>
      </c>
      <c r="BO20" s="72">
        <v>31</v>
      </c>
      <c r="BP20" s="39">
        <f t="shared" si="1"/>
        <v>0.19900000000000001</v>
      </c>
      <c r="BQ20" s="39">
        <f t="shared" si="2"/>
        <v>379.04761904761904</v>
      </c>
      <c r="BR20" s="39">
        <f t="shared" si="3"/>
        <v>156.1904761904762</v>
      </c>
      <c r="BS20" s="39">
        <f t="shared" si="4"/>
        <v>146.66666666666669</v>
      </c>
      <c r="BT20" s="39">
        <f t="shared" si="5"/>
        <v>302.85714285714289</v>
      </c>
    </row>
    <row r="21" spans="1:72" x14ac:dyDescent="0.25">
      <c r="A21" s="39">
        <v>3</v>
      </c>
      <c r="B21" s="71"/>
      <c r="C21" s="13" t="s">
        <v>216</v>
      </c>
      <c r="D21" s="13"/>
      <c r="E21" s="13">
        <v>18</v>
      </c>
      <c r="F21" s="39" t="s">
        <v>227</v>
      </c>
      <c r="G21" s="22">
        <v>22</v>
      </c>
      <c r="H21" s="22">
        <v>11</v>
      </c>
      <c r="I21" s="5">
        <v>2010</v>
      </c>
      <c r="J21" s="22">
        <v>15</v>
      </c>
      <c r="K21" s="22">
        <v>12</v>
      </c>
      <c r="L21" s="5">
        <v>2010</v>
      </c>
      <c r="M21" s="39">
        <v>13.5</v>
      </c>
      <c r="N21" s="13"/>
      <c r="O21" s="13">
        <v>94</v>
      </c>
      <c r="P21" s="5">
        <v>17</v>
      </c>
      <c r="Q21" s="5">
        <v>1</v>
      </c>
      <c r="R21" s="5">
        <v>2011</v>
      </c>
      <c r="S21" s="5">
        <v>7</v>
      </c>
      <c r="T21" s="5">
        <v>2</v>
      </c>
      <c r="U21" s="5">
        <v>2011</v>
      </c>
      <c r="V21" s="5"/>
      <c r="W21" s="5"/>
      <c r="X21" s="5">
        <v>2010</v>
      </c>
      <c r="Y21" s="5">
        <v>17</v>
      </c>
      <c r="Z21" s="5">
        <v>3</v>
      </c>
      <c r="AA21" s="5">
        <v>2011</v>
      </c>
      <c r="AB21" s="39">
        <v>0.5</v>
      </c>
      <c r="AC21" s="13">
        <v>6</v>
      </c>
      <c r="AD21" s="13">
        <v>42.7</v>
      </c>
      <c r="AE21" s="13">
        <v>10</v>
      </c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5">
        <v>1</v>
      </c>
      <c r="AZ21" s="5">
        <v>4</v>
      </c>
      <c r="BA21" s="5">
        <v>2011</v>
      </c>
      <c r="BB21" s="13"/>
      <c r="BC21" s="39">
        <v>5.25</v>
      </c>
      <c r="BD21" s="13">
        <v>67</v>
      </c>
      <c r="BE21" s="13">
        <v>103</v>
      </c>
      <c r="BF21" s="13"/>
      <c r="BG21" s="13">
        <v>0.61499999999999999</v>
      </c>
      <c r="BH21" s="13">
        <v>0.1</v>
      </c>
      <c r="BI21" s="39">
        <f t="shared" si="0"/>
        <v>615</v>
      </c>
      <c r="BJ21" s="13">
        <v>186.5</v>
      </c>
      <c r="BK21" s="13"/>
      <c r="BL21" s="13">
        <v>72.2</v>
      </c>
      <c r="BM21" s="13">
        <v>100</v>
      </c>
      <c r="BN21" s="13">
        <v>100</v>
      </c>
      <c r="BO21" s="13">
        <v>32.799999999999997</v>
      </c>
      <c r="BP21" s="39">
        <f t="shared" si="1"/>
        <v>0.18649999999999997</v>
      </c>
      <c r="BQ21" s="39">
        <f t="shared" si="2"/>
        <v>355.23809523809518</v>
      </c>
      <c r="BR21" s="39">
        <f t="shared" si="3"/>
        <v>190.47619047619048</v>
      </c>
      <c r="BS21" s="39">
        <f t="shared" si="4"/>
        <v>137.52380952380952</v>
      </c>
      <c r="BT21" s="39">
        <f t="shared" si="5"/>
        <v>328</v>
      </c>
    </row>
    <row r="22" spans="1:72" x14ac:dyDescent="0.25">
      <c r="A22" s="39">
        <v>3</v>
      </c>
      <c r="B22" s="71"/>
      <c r="C22" s="13" t="s">
        <v>219</v>
      </c>
      <c r="D22" s="13"/>
      <c r="E22" s="13">
        <v>19</v>
      </c>
      <c r="F22" s="39" t="s">
        <v>227</v>
      </c>
      <c r="G22" s="22">
        <v>22</v>
      </c>
      <c r="H22" s="22">
        <v>11</v>
      </c>
      <c r="I22" s="5">
        <v>2010</v>
      </c>
      <c r="J22" s="22">
        <v>15</v>
      </c>
      <c r="K22" s="22">
        <v>12</v>
      </c>
      <c r="L22" s="5">
        <v>2010</v>
      </c>
      <c r="M22" s="39">
        <v>13.5</v>
      </c>
      <c r="N22" s="13"/>
      <c r="O22" s="13">
        <v>100</v>
      </c>
      <c r="P22" s="5">
        <v>17</v>
      </c>
      <c r="Q22" s="5">
        <v>1</v>
      </c>
      <c r="R22" s="5">
        <v>2011</v>
      </c>
      <c r="S22" s="5">
        <v>7</v>
      </c>
      <c r="T22" s="5">
        <v>2</v>
      </c>
      <c r="U22" s="5">
        <v>2011</v>
      </c>
      <c r="V22" s="5"/>
      <c r="W22" s="5"/>
      <c r="X22" s="5">
        <v>2010</v>
      </c>
      <c r="Y22" s="5">
        <v>17</v>
      </c>
      <c r="Z22" s="5">
        <v>3</v>
      </c>
      <c r="AA22" s="5">
        <v>2011</v>
      </c>
      <c r="AB22" s="39">
        <v>0.5</v>
      </c>
      <c r="AC22" s="13">
        <v>7</v>
      </c>
      <c r="AD22" s="13">
        <v>88.7</v>
      </c>
      <c r="AE22" s="13">
        <v>24</v>
      </c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5">
        <v>1</v>
      </c>
      <c r="AZ22" s="5">
        <v>4</v>
      </c>
      <c r="BA22" s="5">
        <v>2011</v>
      </c>
      <c r="BB22" s="13"/>
      <c r="BC22" s="39">
        <v>5.25</v>
      </c>
      <c r="BD22" s="13">
        <v>73</v>
      </c>
      <c r="BE22" s="13">
        <v>77</v>
      </c>
      <c r="BF22" s="13"/>
      <c r="BG22" s="13">
        <v>0.71499999999999997</v>
      </c>
      <c r="BH22" s="13">
        <v>0.215</v>
      </c>
      <c r="BI22" s="39">
        <f t="shared" si="0"/>
        <v>715</v>
      </c>
      <c r="BJ22" s="13">
        <v>58.4</v>
      </c>
      <c r="BK22" s="13"/>
      <c r="BL22" s="13">
        <v>27.5</v>
      </c>
      <c r="BM22" s="13">
        <v>100</v>
      </c>
      <c r="BN22" s="13">
        <v>56</v>
      </c>
      <c r="BO22" s="13">
        <v>21.9</v>
      </c>
      <c r="BP22" s="39">
        <f t="shared" si="1"/>
        <v>5.8399999999999994E-2</v>
      </c>
      <c r="BQ22" s="39">
        <f t="shared" si="2"/>
        <v>111.23809523809521</v>
      </c>
      <c r="BR22" s="39">
        <f t="shared" si="3"/>
        <v>229.33333333333334</v>
      </c>
      <c r="BS22" s="39">
        <f t="shared" si="4"/>
        <v>52.38095238095238</v>
      </c>
      <c r="BT22" s="39">
        <f t="shared" si="5"/>
        <v>281.71428571428572</v>
      </c>
    </row>
    <row r="23" spans="1:72" x14ac:dyDescent="0.25">
      <c r="A23" s="39">
        <v>3</v>
      </c>
      <c r="B23" s="71"/>
      <c r="C23" s="13" t="s">
        <v>214</v>
      </c>
      <c r="D23" s="13"/>
      <c r="E23" s="13">
        <v>20</v>
      </c>
      <c r="F23" s="39" t="s">
        <v>227</v>
      </c>
      <c r="G23" s="22">
        <v>22</v>
      </c>
      <c r="H23" s="22">
        <v>11</v>
      </c>
      <c r="I23" s="5">
        <v>2010</v>
      </c>
      <c r="J23" s="22">
        <v>15</v>
      </c>
      <c r="K23" s="22">
        <v>12</v>
      </c>
      <c r="L23" s="5">
        <v>2010</v>
      </c>
      <c r="M23" s="39">
        <v>13.5</v>
      </c>
      <c r="N23" s="13"/>
      <c r="O23" s="13">
        <v>100</v>
      </c>
      <c r="P23" s="5">
        <v>17</v>
      </c>
      <c r="Q23" s="5">
        <v>1</v>
      </c>
      <c r="R23" s="5">
        <v>2011</v>
      </c>
      <c r="S23" s="5">
        <v>7</v>
      </c>
      <c r="T23" s="5">
        <v>2</v>
      </c>
      <c r="U23" s="5">
        <v>2011</v>
      </c>
      <c r="V23" s="5"/>
      <c r="W23" s="5"/>
      <c r="X23" s="5">
        <v>2010</v>
      </c>
      <c r="Y23" s="5">
        <v>17</v>
      </c>
      <c r="Z23" s="5">
        <v>3</v>
      </c>
      <c r="AA23" s="5">
        <v>2011</v>
      </c>
      <c r="AB23" s="39">
        <v>0.5</v>
      </c>
      <c r="AC23" s="13">
        <v>7</v>
      </c>
      <c r="AD23" s="13">
        <v>58.4</v>
      </c>
      <c r="AE23" s="13">
        <v>14</v>
      </c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5">
        <v>1</v>
      </c>
      <c r="AZ23" s="5">
        <v>4</v>
      </c>
      <c r="BA23" s="5">
        <v>2011</v>
      </c>
      <c r="BB23" s="13"/>
      <c r="BC23" s="39">
        <v>5.25</v>
      </c>
      <c r="BD23" s="13">
        <v>79</v>
      </c>
      <c r="BE23" s="13">
        <v>88</v>
      </c>
      <c r="BF23" s="13"/>
      <c r="BG23" s="13">
        <v>0.52500000000000002</v>
      </c>
      <c r="BH23" s="13">
        <v>0.17</v>
      </c>
      <c r="BI23" s="39">
        <f t="shared" si="0"/>
        <v>525</v>
      </c>
      <c r="BJ23" s="13">
        <v>175.2</v>
      </c>
      <c r="BK23" s="13"/>
      <c r="BL23" s="13">
        <v>71.2</v>
      </c>
      <c r="BM23" s="13">
        <v>100</v>
      </c>
      <c r="BN23" s="13">
        <v>54</v>
      </c>
      <c r="BO23" s="13">
        <v>232</v>
      </c>
      <c r="BP23" s="39">
        <f t="shared" si="1"/>
        <v>0.17519999999999999</v>
      </c>
      <c r="BQ23" s="39">
        <f t="shared" si="2"/>
        <v>333.71428571428572</v>
      </c>
      <c r="BR23" s="39">
        <f t="shared" si="3"/>
        <v>174.85714285714289</v>
      </c>
      <c r="BS23" s="39">
        <f t="shared" si="4"/>
        <v>135.61904761904762</v>
      </c>
      <c r="BT23" s="39">
        <f t="shared" si="5"/>
        <v>310.47619047619048</v>
      </c>
    </row>
    <row r="24" spans="1:72" x14ac:dyDescent="0.25">
      <c r="A24" s="70">
        <v>3</v>
      </c>
      <c r="C24" s="74" t="s">
        <v>217</v>
      </c>
      <c r="D24" s="13"/>
      <c r="E24" s="74">
        <v>21</v>
      </c>
      <c r="F24" s="39" t="s">
        <v>227</v>
      </c>
      <c r="G24" s="22">
        <v>22</v>
      </c>
      <c r="H24" s="22">
        <v>11</v>
      </c>
      <c r="I24" s="5">
        <v>2010</v>
      </c>
      <c r="J24" s="22">
        <v>15</v>
      </c>
      <c r="K24" s="22">
        <v>12</v>
      </c>
      <c r="L24" s="5">
        <v>2010</v>
      </c>
      <c r="M24" s="39">
        <v>13.5</v>
      </c>
      <c r="N24" s="13"/>
      <c r="O24" s="13">
        <v>100</v>
      </c>
      <c r="P24" s="75">
        <v>17</v>
      </c>
      <c r="Q24" s="75">
        <v>1</v>
      </c>
      <c r="R24" s="75">
        <v>2011</v>
      </c>
      <c r="S24" s="75">
        <v>7</v>
      </c>
      <c r="T24" s="75">
        <v>2</v>
      </c>
      <c r="U24" s="75">
        <v>2011</v>
      </c>
      <c r="V24" s="13"/>
      <c r="W24" s="13"/>
      <c r="X24" s="5">
        <v>2010</v>
      </c>
      <c r="Y24" s="75">
        <v>17</v>
      </c>
      <c r="Z24" s="75">
        <v>3</v>
      </c>
      <c r="AA24" s="75">
        <v>2011</v>
      </c>
      <c r="AB24" s="39">
        <v>0.5</v>
      </c>
      <c r="AC24" s="74">
        <v>7</v>
      </c>
      <c r="AD24" s="74">
        <v>92.9</v>
      </c>
      <c r="AE24" s="13">
        <v>20</v>
      </c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5">
        <v>1</v>
      </c>
      <c r="AZ24" s="5">
        <v>4</v>
      </c>
      <c r="BA24" s="5">
        <v>2011</v>
      </c>
      <c r="BB24" s="13"/>
      <c r="BC24" s="39">
        <v>5.25</v>
      </c>
      <c r="BD24" s="13">
        <v>66</v>
      </c>
      <c r="BE24" s="13">
        <v>108</v>
      </c>
      <c r="BF24" s="13"/>
      <c r="BG24" s="13">
        <v>0.83499999999999996</v>
      </c>
      <c r="BH24" s="13">
        <v>0.185</v>
      </c>
      <c r="BI24" s="39">
        <f t="shared" si="0"/>
        <v>835</v>
      </c>
      <c r="BJ24" s="13">
        <v>155.30000000000001</v>
      </c>
      <c r="BK24" s="13"/>
      <c r="BL24" s="13">
        <v>67.099999999999994</v>
      </c>
      <c r="BM24" s="13">
        <v>100</v>
      </c>
      <c r="BN24" s="13">
        <v>72</v>
      </c>
      <c r="BO24" s="13">
        <v>24.8</v>
      </c>
      <c r="BP24" s="39">
        <f>(BJ24/BI24)*BG24</f>
        <v>0.15529999999999999</v>
      </c>
      <c r="BQ24" s="39">
        <f t="shared" si="2"/>
        <v>295.8095238095238</v>
      </c>
      <c r="BR24" s="39">
        <f t="shared" si="3"/>
        <v>253.71428571428567</v>
      </c>
      <c r="BS24" s="39">
        <f t="shared" si="4"/>
        <v>127.80952380952378</v>
      </c>
      <c r="BT24" s="39">
        <f t="shared" si="5"/>
        <v>381.52380952380946</v>
      </c>
    </row>
  </sheetData>
  <mergeCells count="8">
    <mergeCell ref="G1:I1"/>
    <mergeCell ref="V2:X2"/>
    <mergeCell ref="Y2:AA2"/>
    <mergeCell ref="AY2:BA2"/>
    <mergeCell ref="J2:L2"/>
    <mergeCell ref="G2:I2"/>
    <mergeCell ref="P2:R2"/>
    <mergeCell ref="S2:U2"/>
  </mergeCells>
  <dataValidations count="7">
    <dataValidation type="list" allowBlank="1" showInputMessage="1" showErrorMessage="1" sqref="A4:B23">
      <formula1>"1,2,3,4,5,6,7,8,9,10,11,12,13,14,15,16,17,18,19,20"</formula1>
    </dataValidation>
    <dataValidation type="whole" allowBlank="1" showInputMessage="1" showErrorMessage="1" sqref="AY4:AY24 G4:G24 P4:P23 S4:S23 V4:V23 Y4:Y23 J4:J24">
      <formula1>1</formula1>
      <formula2>31</formula2>
    </dataValidation>
    <dataValidation type="whole" allowBlank="1" showInputMessage="1" showErrorMessage="1" sqref="AZ4:AZ24 H4:H24 Q4:Q23 T4:T23 W4:W23 Z4:Z23 K4:K24">
      <formula1>1</formula1>
      <formula2>12</formula2>
    </dataValidation>
    <dataValidation type="whole" operator="greaterThan" allowBlank="1" showInputMessage="1" showErrorMessage="1" sqref="I4:I24 L4:L24 R4:R23 U4:U23 X4:X24 AA4:AA23 BA4:BA24">
      <formula1>2009</formula1>
    </dataValidation>
    <dataValidation type="decimal" operator="greaterThan" allowBlank="1" showInputMessage="1" showErrorMessage="1" sqref="BJ12 AE4:AE12 AB4:AB24 AL4:AM23 AS4:AU23 AW4:AX23 M4:M24 BC4:BC24 BJ20:BO24 BJ14:BO18 BI4:BI24 BE4:BH9 BJ4:BO9 BE11:BH12 BE20:BH24 BE14:BH18 BK11:BO12 BB4:BB23 AD4:AD23 AF4:AI23 AE14:AE23 BP4:BT24">
      <formula1>0</formula1>
    </dataValidation>
    <dataValidation type="decimal" allowBlank="1" showInputMessage="1" showErrorMessage="1" sqref="AV4:AV23 AP4:AR23 O4:O24">
      <formula1>0</formula1>
      <formula2>100</formula2>
    </dataValidation>
    <dataValidation type="whole" operator="greaterThan" allowBlank="1" showInputMessage="1" showErrorMessage="1" sqref="AC4:AC23 AJ4:AJ23 AN4:AO23 BD4:BD9 BD11:BD12 BD20:BD24 BD14:BD1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_sources"/>
  <dimension ref="A1:O46"/>
  <sheetViews>
    <sheetView workbookViewId="0">
      <selection activeCell="L1" sqref="L1:L65536"/>
    </sheetView>
  </sheetViews>
  <sheetFormatPr defaultRowHeight="15" x14ac:dyDescent="0.25"/>
  <cols>
    <col min="1" max="3" width="9.140625" style="9" customWidth="1"/>
    <col min="4" max="4" width="28.85546875" style="9" bestFit="1" customWidth="1"/>
    <col min="5" max="5" width="45.42578125" style="9" bestFit="1" customWidth="1"/>
    <col min="6" max="6" width="28.140625" style="9" bestFit="1" customWidth="1"/>
    <col min="7" max="7" width="23.5703125" style="9" bestFit="1" customWidth="1"/>
    <col min="8" max="10" width="28.85546875" style="9" bestFit="1" customWidth="1"/>
    <col min="11" max="11" width="20" style="9" bestFit="1" customWidth="1"/>
    <col min="12" max="12" width="14.85546875" style="9" bestFit="1" customWidth="1"/>
    <col min="13" max="13" width="11.140625" style="9" bestFit="1" customWidth="1"/>
    <col min="14" max="14" width="11.5703125" style="9" bestFit="1" customWidth="1"/>
    <col min="15" max="15" width="16.28515625" style="9" bestFit="1" customWidth="1"/>
  </cols>
  <sheetData>
    <row r="1" spans="1:15" s="4" customFormat="1" x14ac:dyDescent="0.25">
      <c r="A1" s="8"/>
      <c r="B1" s="8"/>
      <c r="C1" s="8"/>
      <c r="D1" s="8" t="s">
        <v>14</v>
      </c>
      <c r="E1" s="8" t="s">
        <v>15</v>
      </c>
      <c r="F1" s="8" t="s">
        <v>21</v>
      </c>
      <c r="G1" s="8" t="s">
        <v>62</v>
      </c>
      <c r="H1" s="8" t="s">
        <v>63</v>
      </c>
      <c r="I1" s="8" t="s">
        <v>72</v>
      </c>
      <c r="J1" s="8" t="s">
        <v>84</v>
      </c>
      <c r="K1" s="8" t="s">
        <v>17</v>
      </c>
      <c r="L1" s="8" t="s">
        <v>113</v>
      </c>
      <c r="M1" s="8" t="s">
        <v>93</v>
      </c>
      <c r="N1" s="8" t="s">
        <v>96</v>
      </c>
      <c r="O1" s="8" t="s">
        <v>99</v>
      </c>
    </row>
    <row r="2" spans="1:15" ht="15.75" x14ac:dyDescent="0.25">
      <c r="D2" s="9" t="s">
        <v>16</v>
      </c>
      <c r="E2" s="9" t="s">
        <v>13</v>
      </c>
      <c r="F2" s="9" t="s">
        <v>112</v>
      </c>
      <c r="G2" s="9" t="s">
        <v>64</v>
      </c>
      <c r="H2" s="9" t="s">
        <v>21</v>
      </c>
      <c r="I2" s="9" t="s">
        <v>73</v>
      </c>
      <c r="J2" s="9" t="s">
        <v>112</v>
      </c>
      <c r="K2" s="9" t="s">
        <v>91</v>
      </c>
      <c r="L2" s="9" t="s">
        <v>112</v>
      </c>
      <c r="M2" s="9" t="s">
        <v>94</v>
      </c>
      <c r="N2" s="9" t="s">
        <v>75</v>
      </c>
      <c r="O2" s="10" t="s">
        <v>100</v>
      </c>
    </row>
    <row r="3" spans="1:15" x14ac:dyDescent="0.25">
      <c r="D3" s="9" t="s">
        <v>17</v>
      </c>
      <c r="E3" s="9" t="s">
        <v>9</v>
      </c>
      <c r="F3" s="9" t="s">
        <v>30</v>
      </c>
      <c r="G3" s="9" t="s">
        <v>65</v>
      </c>
      <c r="H3" s="9" t="s">
        <v>69</v>
      </c>
      <c r="I3" s="9" t="s">
        <v>74</v>
      </c>
      <c r="J3" s="9" t="s">
        <v>86</v>
      </c>
      <c r="K3" s="9" t="s">
        <v>60</v>
      </c>
      <c r="L3" s="9" t="s">
        <v>86</v>
      </c>
      <c r="M3" s="9" t="s">
        <v>95</v>
      </c>
      <c r="N3" s="9" t="s">
        <v>98</v>
      </c>
      <c r="O3" s="9" t="s">
        <v>102</v>
      </c>
    </row>
    <row r="4" spans="1:15" x14ac:dyDescent="0.25">
      <c r="D4" s="9" t="s">
        <v>18</v>
      </c>
      <c r="E4" s="9" t="s">
        <v>10</v>
      </c>
      <c r="F4" s="9" t="s">
        <v>23</v>
      </c>
      <c r="G4" s="9" t="s">
        <v>66</v>
      </c>
      <c r="H4" s="9" t="s">
        <v>70</v>
      </c>
      <c r="I4" s="9" t="s">
        <v>75</v>
      </c>
      <c r="J4" s="9" t="s">
        <v>85</v>
      </c>
      <c r="K4" s="9" t="s">
        <v>48</v>
      </c>
      <c r="L4" s="9" t="s">
        <v>85</v>
      </c>
      <c r="N4" s="9" t="s">
        <v>97</v>
      </c>
      <c r="O4" s="9" t="s">
        <v>101</v>
      </c>
    </row>
    <row r="5" spans="1:15" x14ac:dyDescent="0.25">
      <c r="D5" s="9" t="s">
        <v>19</v>
      </c>
      <c r="E5" s="9" t="s">
        <v>11</v>
      </c>
      <c r="F5" s="9" t="s">
        <v>81</v>
      </c>
      <c r="G5" s="9" t="s">
        <v>67</v>
      </c>
      <c r="H5" s="9" t="s">
        <v>71</v>
      </c>
      <c r="I5" s="9" t="s">
        <v>76</v>
      </c>
      <c r="J5" s="9" t="s">
        <v>82</v>
      </c>
      <c r="K5" s="9" t="s">
        <v>49</v>
      </c>
      <c r="L5" s="9" t="s">
        <v>82</v>
      </c>
      <c r="O5" s="9" t="s">
        <v>103</v>
      </c>
    </row>
    <row r="6" spans="1:15" x14ac:dyDescent="0.25">
      <c r="D6" s="9" t="s">
        <v>20</v>
      </c>
      <c r="E6" s="9" t="s">
        <v>12</v>
      </c>
      <c r="F6" s="9" t="s">
        <v>45</v>
      </c>
      <c r="G6" s="9" t="s">
        <v>68</v>
      </c>
      <c r="H6" s="9" t="s">
        <v>106</v>
      </c>
      <c r="I6" s="9" t="s">
        <v>106</v>
      </c>
      <c r="J6" s="9" t="s">
        <v>78</v>
      </c>
      <c r="K6" s="9" t="s">
        <v>87</v>
      </c>
      <c r="L6" s="9" t="s">
        <v>78</v>
      </c>
      <c r="O6" s="9" t="s">
        <v>17</v>
      </c>
    </row>
    <row r="7" spans="1:15" x14ac:dyDescent="0.25">
      <c r="D7" s="9" t="s">
        <v>106</v>
      </c>
      <c r="F7" s="9" t="s">
        <v>25</v>
      </c>
      <c r="J7" s="9" t="s">
        <v>83</v>
      </c>
      <c r="K7" s="9" t="s">
        <v>88</v>
      </c>
      <c r="L7" s="9" t="s">
        <v>26</v>
      </c>
      <c r="O7" s="9" t="s">
        <v>106</v>
      </c>
    </row>
    <row r="8" spans="1:15" x14ac:dyDescent="0.25">
      <c r="F8" s="9" t="s">
        <v>44</v>
      </c>
      <c r="J8" s="9" t="s">
        <v>26</v>
      </c>
      <c r="K8" s="9" t="s">
        <v>57</v>
      </c>
      <c r="L8" s="9" t="s">
        <v>111</v>
      </c>
    </row>
    <row r="9" spans="1:15" ht="18.75" x14ac:dyDescent="0.3">
      <c r="A9" s="11" t="s">
        <v>105</v>
      </c>
      <c r="F9" s="9" t="s">
        <v>80</v>
      </c>
      <c r="J9" s="9" t="s">
        <v>111</v>
      </c>
      <c r="K9" s="9" t="s">
        <v>58</v>
      </c>
      <c r="L9" s="9" t="s">
        <v>79</v>
      </c>
    </row>
    <row r="10" spans="1:15" x14ac:dyDescent="0.25">
      <c r="F10" s="9" t="s">
        <v>24</v>
      </c>
      <c r="J10" s="9" t="s">
        <v>79</v>
      </c>
      <c r="K10" s="9" t="s">
        <v>90</v>
      </c>
      <c r="L10" s="9" t="s">
        <v>106</v>
      </c>
    </row>
    <row r="11" spans="1:15" x14ac:dyDescent="0.25">
      <c r="F11" s="9" t="s">
        <v>109</v>
      </c>
      <c r="J11" s="9" t="s">
        <v>106</v>
      </c>
      <c r="K11" s="9" t="s">
        <v>89</v>
      </c>
    </row>
    <row r="12" spans="1:15" x14ac:dyDescent="0.25">
      <c r="F12" s="9" t="s">
        <v>36</v>
      </c>
      <c r="K12" s="9" t="s">
        <v>55</v>
      </c>
    </row>
    <row r="13" spans="1:15" x14ac:dyDescent="0.25">
      <c r="F13" s="9" t="s">
        <v>82</v>
      </c>
      <c r="K13" s="9" t="s">
        <v>50</v>
      </c>
    </row>
    <row r="14" spans="1:15" x14ac:dyDescent="0.25">
      <c r="F14" s="9" t="s">
        <v>33</v>
      </c>
      <c r="K14" s="9" t="s">
        <v>54</v>
      </c>
    </row>
    <row r="15" spans="1:15" x14ac:dyDescent="0.25">
      <c r="F15" s="9" t="s">
        <v>78</v>
      </c>
      <c r="K15" s="9" t="s">
        <v>61</v>
      </c>
    </row>
    <row r="16" spans="1:15" x14ac:dyDescent="0.25">
      <c r="F16" s="9" t="s">
        <v>83</v>
      </c>
      <c r="K16" s="9" t="s">
        <v>51</v>
      </c>
    </row>
    <row r="17" spans="6:11" x14ac:dyDescent="0.25">
      <c r="F17" s="9" t="s">
        <v>43</v>
      </c>
      <c r="K17" s="9" t="s">
        <v>59</v>
      </c>
    </row>
    <row r="18" spans="6:11" x14ac:dyDescent="0.25">
      <c r="F18" s="9" t="s">
        <v>110</v>
      </c>
      <c r="K18" s="9" t="s">
        <v>56</v>
      </c>
    </row>
    <row r="19" spans="6:11" x14ac:dyDescent="0.25">
      <c r="F19" s="9" t="s">
        <v>26</v>
      </c>
      <c r="K19" s="9" t="s">
        <v>53</v>
      </c>
    </row>
    <row r="20" spans="6:11" x14ac:dyDescent="0.25">
      <c r="F20" s="9" t="s">
        <v>37</v>
      </c>
      <c r="K20" s="9" t="s">
        <v>52</v>
      </c>
    </row>
    <row r="21" spans="6:11" x14ac:dyDescent="0.25">
      <c r="F21" s="9" t="s">
        <v>22</v>
      </c>
      <c r="K21" s="9" t="s">
        <v>106</v>
      </c>
    </row>
    <row r="22" spans="6:11" x14ac:dyDescent="0.25">
      <c r="F22" s="9" t="s">
        <v>34</v>
      </c>
    </row>
    <row r="23" spans="6:11" x14ac:dyDescent="0.25">
      <c r="F23" s="9" t="s">
        <v>28</v>
      </c>
    </row>
    <row r="24" spans="6:11" x14ac:dyDescent="0.25">
      <c r="F24" s="9" t="s">
        <v>39</v>
      </c>
    </row>
    <row r="25" spans="6:11" x14ac:dyDescent="0.25">
      <c r="F25" s="9" t="s">
        <v>29</v>
      </c>
    </row>
    <row r="26" spans="6:11" x14ac:dyDescent="0.25">
      <c r="F26" s="9" t="s">
        <v>111</v>
      </c>
    </row>
    <row r="27" spans="6:11" x14ac:dyDescent="0.25">
      <c r="F27" s="9" t="s">
        <v>40</v>
      </c>
    </row>
    <row r="28" spans="6:11" x14ac:dyDescent="0.25">
      <c r="F28" s="9" t="s">
        <v>108</v>
      </c>
    </row>
    <row r="29" spans="6:11" x14ac:dyDescent="0.25">
      <c r="F29" s="9" t="s">
        <v>38</v>
      </c>
    </row>
    <row r="30" spans="6:11" x14ac:dyDescent="0.25">
      <c r="F30" s="9" t="s">
        <v>35</v>
      </c>
    </row>
    <row r="31" spans="6:11" x14ac:dyDescent="0.25">
      <c r="F31" s="9" t="s">
        <v>32</v>
      </c>
    </row>
    <row r="32" spans="6:11" x14ac:dyDescent="0.25">
      <c r="F32" s="9" t="s">
        <v>79</v>
      </c>
    </row>
    <row r="33" spans="6:6" x14ac:dyDescent="0.25">
      <c r="F33" s="9" t="s">
        <v>41</v>
      </c>
    </row>
    <row r="34" spans="6:6" x14ac:dyDescent="0.25">
      <c r="F34" s="9" t="s">
        <v>107</v>
      </c>
    </row>
    <row r="35" spans="6:6" x14ac:dyDescent="0.25">
      <c r="F35" s="9" t="s">
        <v>42</v>
      </c>
    </row>
    <row r="36" spans="6:6" x14ac:dyDescent="0.25">
      <c r="F36" s="9" t="s">
        <v>46</v>
      </c>
    </row>
    <row r="37" spans="6:6" x14ac:dyDescent="0.25">
      <c r="F37" s="9" t="s">
        <v>27</v>
      </c>
    </row>
    <row r="38" spans="6:6" x14ac:dyDescent="0.25">
      <c r="F38" s="9" t="s">
        <v>31</v>
      </c>
    </row>
    <row r="39" spans="6:6" x14ac:dyDescent="0.25">
      <c r="F39" s="9" t="s">
        <v>106</v>
      </c>
    </row>
    <row r="44" spans="6:6" x14ac:dyDescent="0.25">
      <c r="F44" s="14"/>
    </row>
    <row r="45" spans="6:6" x14ac:dyDescent="0.25">
      <c r="F45" s="14"/>
    </row>
    <row r="46" spans="6:6" x14ac:dyDescent="0.25">
      <c r="F46" s="1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opLeftCell="C7" workbookViewId="0">
      <selection activeCell="N42" sqref="N42"/>
    </sheetView>
  </sheetViews>
  <sheetFormatPr defaultRowHeight="15" x14ac:dyDescent="0.25"/>
  <cols>
    <col min="1" max="1" width="11.7109375" style="41" customWidth="1"/>
    <col min="2" max="2" width="25" style="41" customWidth="1"/>
    <col min="3" max="3" width="9.140625" style="41"/>
    <col min="10" max="10" width="21.5703125" bestFit="1" customWidth="1"/>
    <col min="11" max="11" width="16.42578125" bestFit="1" customWidth="1"/>
    <col min="12" max="12" width="21.5703125" bestFit="1" customWidth="1"/>
    <col min="13" max="13" width="15.42578125" bestFit="1" customWidth="1"/>
    <col min="14" max="14" width="20.42578125" bestFit="1" customWidth="1"/>
    <col min="15" max="15" width="16.42578125" bestFit="1" customWidth="1"/>
    <col min="16" max="16" width="21.5703125" bestFit="1" customWidth="1"/>
  </cols>
  <sheetData>
    <row r="1" spans="1:16" ht="24" x14ac:dyDescent="0.25">
      <c r="A1" s="54" t="s">
        <v>144</v>
      </c>
      <c r="B1" s="54" t="s">
        <v>140</v>
      </c>
      <c r="C1" s="54" t="s">
        <v>146</v>
      </c>
      <c r="D1" s="78" t="s">
        <v>228</v>
      </c>
      <c r="E1" s="78" t="s">
        <v>229</v>
      </c>
      <c r="F1" s="78" t="s">
        <v>230</v>
      </c>
      <c r="G1" s="78" t="s">
        <v>231</v>
      </c>
    </row>
    <row r="2" spans="1:16" x14ac:dyDescent="0.25">
      <c r="A2" s="39">
        <v>1</v>
      </c>
      <c r="B2" s="39" t="s">
        <v>214</v>
      </c>
      <c r="C2" s="39">
        <v>1</v>
      </c>
      <c r="D2" s="39">
        <v>364</v>
      </c>
      <c r="E2" s="39">
        <v>181.33333333333337</v>
      </c>
      <c r="F2" s="39">
        <v>124.5714285714286</v>
      </c>
      <c r="G2">
        <v>305.90476190476198</v>
      </c>
      <c r="J2" s="79" t="s">
        <v>232</v>
      </c>
      <c r="K2" s="41" t="s">
        <v>234</v>
      </c>
      <c r="L2" s="41" t="s">
        <v>235</v>
      </c>
      <c r="M2" s="41" t="s">
        <v>236</v>
      </c>
      <c r="N2" s="41" t="s">
        <v>237</v>
      </c>
      <c r="O2" s="41" t="s">
        <v>238</v>
      </c>
      <c r="P2" s="41" t="s">
        <v>239</v>
      </c>
    </row>
    <row r="3" spans="1:16" x14ac:dyDescent="0.25">
      <c r="A3" s="39">
        <v>1</v>
      </c>
      <c r="B3" s="39" t="s">
        <v>215</v>
      </c>
      <c r="C3" s="39">
        <v>2</v>
      </c>
      <c r="D3" s="39">
        <v>133.14285714285714</v>
      </c>
      <c r="E3" s="39">
        <v>202.66666666666666</v>
      </c>
      <c r="F3" s="39">
        <v>168.95238095238096</v>
      </c>
      <c r="G3">
        <v>371.61904761904759</v>
      </c>
      <c r="J3" s="80" t="s">
        <v>216</v>
      </c>
      <c r="K3" s="81">
        <v>309.46031746031741</v>
      </c>
      <c r="L3" s="81">
        <v>301.58730158730162</v>
      </c>
      <c r="M3" s="81">
        <v>3</v>
      </c>
      <c r="N3" s="81">
        <v>3</v>
      </c>
      <c r="O3" s="81">
        <v>105.89180005182726</v>
      </c>
      <c r="P3" s="81">
        <v>124.78114476631153</v>
      </c>
    </row>
    <row r="4" spans="1:16" x14ac:dyDescent="0.25">
      <c r="A4" s="39">
        <v>1</v>
      </c>
      <c r="B4" s="39" t="s">
        <v>216</v>
      </c>
      <c r="C4" s="39">
        <v>3</v>
      </c>
      <c r="D4" s="39">
        <v>384.7619047619047</v>
      </c>
      <c r="E4" s="39">
        <v>226.28571428571428</v>
      </c>
      <c r="F4" s="39">
        <v>184.76190476190476</v>
      </c>
      <c r="G4">
        <v>411.04761904761904</v>
      </c>
      <c r="J4" s="80" t="s">
        <v>219</v>
      </c>
      <c r="K4" s="81">
        <v>350.79365079365078</v>
      </c>
      <c r="L4" s="81">
        <v>406.41269841269838</v>
      </c>
      <c r="M4" s="81">
        <v>3</v>
      </c>
      <c r="N4" s="81">
        <v>3</v>
      </c>
      <c r="O4" s="81">
        <v>216.25669917838701</v>
      </c>
      <c r="P4" s="81">
        <v>115.76852866725399</v>
      </c>
    </row>
    <row r="5" spans="1:16" x14ac:dyDescent="0.25">
      <c r="A5" s="39">
        <v>1</v>
      </c>
      <c r="B5" s="39" t="s">
        <v>217</v>
      </c>
      <c r="C5" s="39">
        <v>4</v>
      </c>
      <c r="D5" s="39">
        <v>537.14285714285711</v>
      </c>
      <c r="E5" s="39">
        <v>246.85714285714286</v>
      </c>
      <c r="F5" s="39">
        <v>206.66666666666666</v>
      </c>
      <c r="G5">
        <v>453.52380952380952</v>
      </c>
      <c r="J5" s="80" t="s">
        <v>214</v>
      </c>
      <c r="K5" s="81">
        <v>355.61904761904765</v>
      </c>
      <c r="L5" s="81">
        <v>319.61904761904765</v>
      </c>
      <c r="M5" s="81">
        <v>3</v>
      </c>
      <c r="N5" s="81">
        <v>3</v>
      </c>
      <c r="O5" s="81">
        <v>19.14356786171675</v>
      </c>
      <c r="P5" s="81">
        <v>19.926395170470844</v>
      </c>
    </row>
    <row r="6" spans="1:16" x14ac:dyDescent="0.25">
      <c r="A6" s="39">
        <v>1</v>
      </c>
      <c r="B6" s="39" t="s">
        <v>218</v>
      </c>
      <c r="C6" s="39">
        <v>5</v>
      </c>
      <c r="D6" s="39">
        <v>311.61904761904759</v>
      </c>
      <c r="E6" s="39">
        <v>195.04761904761904</v>
      </c>
      <c r="F6" s="39">
        <v>123.99999999999997</v>
      </c>
      <c r="G6">
        <v>319.04761904761904</v>
      </c>
      <c r="J6" s="80" t="s">
        <v>218</v>
      </c>
      <c r="K6" s="81">
        <v>332.2539682539682</v>
      </c>
      <c r="L6" s="81">
        <v>272.25396825396825</v>
      </c>
      <c r="M6" s="81">
        <v>3</v>
      </c>
      <c r="N6" s="81">
        <v>3</v>
      </c>
      <c r="O6" s="81">
        <v>25.636095112906666</v>
      </c>
      <c r="P6" s="81">
        <v>43.396117085289021</v>
      </c>
    </row>
    <row r="7" spans="1:16" x14ac:dyDescent="0.25">
      <c r="A7" s="39">
        <v>1</v>
      </c>
      <c r="B7" s="39" t="s">
        <v>219</v>
      </c>
      <c r="C7" s="39">
        <v>6</v>
      </c>
      <c r="D7" s="39">
        <v>409.52380952380952</v>
      </c>
      <c r="E7" s="39">
        <v>257.14285714285717</v>
      </c>
      <c r="F7" s="39">
        <v>169.9047619047619</v>
      </c>
      <c r="G7">
        <v>427.04761904761904</v>
      </c>
      <c r="J7" s="80" t="s">
        <v>217</v>
      </c>
      <c r="K7" s="81">
        <v>416.06349206349205</v>
      </c>
      <c r="L7" s="81">
        <v>421.65079365079356</v>
      </c>
      <c r="M7" s="81">
        <v>3</v>
      </c>
      <c r="N7" s="81">
        <v>3</v>
      </c>
      <c r="O7" s="81">
        <v>120.66878388541066</v>
      </c>
      <c r="P7" s="81">
        <v>36.702806349829935</v>
      </c>
    </row>
    <row r="8" spans="1:16" x14ac:dyDescent="0.25">
      <c r="A8" s="39">
        <v>2</v>
      </c>
      <c r="B8" s="39" t="s">
        <v>216</v>
      </c>
      <c r="C8" s="39">
        <v>8</v>
      </c>
      <c r="D8" s="39">
        <v>188.38095238095241</v>
      </c>
      <c r="E8" s="39">
        <v>91.428571428571431</v>
      </c>
      <c r="F8" s="39">
        <v>74.285714285714292</v>
      </c>
      <c r="G8">
        <v>165.71428571428572</v>
      </c>
      <c r="J8" s="80" t="s">
        <v>215</v>
      </c>
      <c r="K8" s="81">
        <v>296.95238095238096</v>
      </c>
      <c r="L8" s="81">
        <v>320.3174603174603</v>
      </c>
      <c r="M8" s="81">
        <v>3</v>
      </c>
      <c r="N8" s="81">
        <v>3</v>
      </c>
      <c r="O8" s="81">
        <v>141.86333687463565</v>
      </c>
      <c r="P8" s="81">
        <v>45.177135201045672</v>
      </c>
    </row>
    <row r="9" spans="1:16" x14ac:dyDescent="0.25">
      <c r="A9" s="39">
        <v>2</v>
      </c>
      <c r="B9" s="39" t="s">
        <v>215</v>
      </c>
      <c r="C9" s="39">
        <v>9</v>
      </c>
      <c r="D9" s="39">
        <v>378.66666666666669</v>
      </c>
      <c r="E9" s="39">
        <v>144.57142857142858</v>
      </c>
      <c r="F9" s="39">
        <v>141.90476190476193</v>
      </c>
      <c r="G9">
        <v>286.47619047619048</v>
      </c>
      <c r="J9" s="80" t="s">
        <v>233</v>
      </c>
      <c r="K9" s="81">
        <v>343.52380952380952</v>
      </c>
      <c r="L9" s="81">
        <v>340.30687830687827</v>
      </c>
      <c r="M9" s="81">
        <v>18</v>
      </c>
      <c r="N9" s="81">
        <v>18</v>
      </c>
      <c r="O9" s="81">
        <v>112.23187662596443</v>
      </c>
      <c r="P9" s="81">
        <v>85.100777020497347</v>
      </c>
    </row>
    <row r="10" spans="1:16" x14ac:dyDescent="0.25">
      <c r="A10" s="39">
        <v>2</v>
      </c>
      <c r="B10" s="39" t="s">
        <v>219</v>
      </c>
      <c r="C10" s="39">
        <v>11</v>
      </c>
      <c r="D10" s="39">
        <v>531.61904761904759</v>
      </c>
      <c r="E10" s="39">
        <v>272.57142857142856</v>
      </c>
      <c r="F10" s="39">
        <v>237.9047619047619</v>
      </c>
      <c r="G10">
        <v>510.47619047619048</v>
      </c>
    </row>
    <row r="11" spans="1:16" x14ac:dyDescent="0.25">
      <c r="A11" s="39">
        <v>2</v>
      </c>
      <c r="B11" s="39" t="s">
        <v>217</v>
      </c>
      <c r="C11" s="39">
        <v>12</v>
      </c>
      <c r="D11" s="39">
        <v>415.23809523809513</v>
      </c>
      <c r="E11" s="72">
        <v>253.71428571428567</v>
      </c>
      <c r="F11" s="13">
        <v>176.19047619047618</v>
      </c>
      <c r="G11">
        <v>429.90476190476181</v>
      </c>
    </row>
    <row r="12" spans="1:16" x14ac:dyDescent="0.25">
      <c r="A12" s="39">
        <v>2</v>
      </c>
      <c r="B12" s="39" t="s">
        <v>218</v>
      </c>
      <c r="C12" s="39">
        <v>13</v>
      </c>
      <c r="D12" s="39">
        <v>360.95238095238091</v>
      </c>
      <c r="E12" s="13">
        <v>123.42857142857143</v>
      </c>
      <c r="F12" s="13">
        <v>140.95238095238096</v>
      </c>
      <c r="G12">
        <v>264.38095238095241</v>
      </c>
    </row>
    <row r="13" spans="1:16" x14ac:dyDescent="0.25">
      <c r="A13" s="39">
        <v>2</v>
      </c>
      <c r="B13" s="39" t="s">
        <v>214</v>
      </c>
      <c r="C13" s="39">
        <v>14</v>
      </c>
      <c r="D13" s="39">
        <v>369.14285714285717</v>
      </c>
      <c r="E13" s="13">
        <v>200</v>
      </c>
      <c r="F13" s="13">
        <v>142.47619047619048</v>
      </c>
      <c r="G13">
        <v>342.47619047619048</v>
      </c>
      <c r="J13" s="82"/>
      <c r="K13" s="82" t="s">
        <v>234</v>
      </c>
      <c r="L13" s="82" t="s">
        <v>235</v>
      </c>
    </row>
    <row r="14" spans="1:16" x14ac:dyDescent="0.25">
      <c r="A14" s="39">
        <v>3</v>
      </c>
      <c r="B14" s="39" t="s">
        <v>218</v>
      </c>
      <c r="C14" s="39">
        <v>15</v>
      </c>
      <c r="D14" s="70">
        <v>324.1904761904762</v>
      </c>
      <c r="E14" s="13">
        <v>121.9047619047619</v>
      </c>
      <c r="F14" s="13">
        <v>111.42857142857143</v>
      </c>
      <c r="G14">
        <v>233.33333333333331</v>
      </c>
      <c r="J14" s="80" t="s">
        <v>216</v>
      </c>
      <c r="K14" s="81">
        <v>309.46031746031741</v>
      </c>
      <c r="L14" s="81">
        <v>301.58730158730162</v>
      </c>
    </row>
    <row r="15" spans="1:16" x14ac:dyDescent="0.25">
      <c r="A15" s="39">
        <v>3</v>
      </c>
      <c r="B15" s="39" t="s">
        <v>215</v>
      </c>
      <c r="C15" s="72">
        <v>17</v>
      </c>
      <c r="D15">
        <v>379.04761904761904</v>
      </c>
      <c r="E15">
        <v>156.1904761904762</v>
      </c>
      <c r="F15">
        <v>146.66666666666669</v>
      </c>
      <c r="G15">
        <v>302.85714285714289</v>
      </c>
      <c r="J15" s="80" t="s">
        <v>241</v>
      </c>
      <c r="K15" s="81">
        <v>350.79365079365078</v>
      </c>
      <c r="L15" s="81">
        <v>406.41269841269838</v>
      </c>
    </row>
    <row r="16" spans="1:16" x14ac:dyDescent="0.25">
      <c r="A16" s="39">
        <v>3</v>
      </c>
      <c r="B16" s="13" t="s">
        <v>216</v>
      </c>
      <c r="C16" s="13">
        <v>18</v>
      </c>
      <c r="D16">
        <v>355.23809523809518</v>
      </c>
      <c r="E16">
        <v>190.47619047619048</v>
      </c>
      <c r="F16">
        <v>137.52380952380952</v>
      </c>
      <c r="G16">
        <v>328</v>
      </c>
      <c r="J16" s="80" t="s">
        <v>242</v>
      </c>
      <c r="K16" s="81">
        <v>355.61904761904765</v>
      </c>
      <c r="L16" s="81">
        <v>319.61904761904765</v>
      </c>
    </row>
    <row r="17" spans="1:12" x14ac:dyDescent="0.25">
      <c r="A17" s="39">
        <v>3</v>
      </c>
      <c r="B17" s="13" t="s">
        <v>219</v>
      </c>
      <c r="C17" s="13">
        <v>19</v>
      </c>
      <c r="D17">
        <v>111.23809523809521</v>
      </c>
      <c r="E17">
        <v>229.33333333333334</v>
      </c>
      <c r="F17">
        <v>52.38095238095238</v>
      </c>
      <c r="G17">
        <v>281.71428571428572</v>
      </c>
      <c r="J17" s="80" t="s">
        <v>218</v>
      </c>
      <c r="K17" s="81">
        <v>332.2539682539682</v>
      </c>
      <c r="L17" s="81">
        <v>272.25396825396825</v>
      </c>
    </row>
    <row r="18" spans="1:12" x14ac:dyDescent="0.25">
      <c r="A18" s="39">
        <v>3</v>
      </c>
      <c r="B18" s="13" t="s">
        <v>214</v>
      </c>
      <c r="C18" s="13">
        <v>20</v>
      </c>
      <c r="D18">
        <v>333.71428571428572</v>
      </c>
      <c r="E18">
        <v>174.85714285714289</v>
      </c>
      <c r="F18">
        <v>135.61904761904762</v>
      </c>
      <c r="G18">
        <v>310.47619047619048</v>
      </c>
      <c r="J18" s="80" t="s">
        <v>217</v>
      </c>
      <c r="K18" s="81">
        <v>416.06349206349205</v>
      </c>
      <c r="L18" s="81">
        <v>421.65079365079356</v>
      </c>
    </row>
    <row r="19" spans="1:12" x14ac:dyDescent="0.25">
      <c r="A19" s="70">
        <v>3</v>
      </c>
      <c r="B19" s="74" t="s">
        <v>217</v>
      </c>
      <c r="C19" s="74">
        <v>21</v>
      </c>
      <c r="D19">
        <v>295.8095238095238</v>
      </c>
      <c r="E19">
        <v>253.71428571428567</v>
      </c>
      <c r="F19">
        <v>127.80952380952378</v>
      </c>
      <c r="G19">
        <v>381.52380952380946</v>
      </c>
      <c r="J19" s="80" t="s">
        <v>243</v>
      </c>
      <c r="K19" s="81">
        <v>296.95238095238096</v>
      </c>
      <c r="L19" s="81">
        <v>320.3174603174603</v>
      </c>
    </row>
    <row r="21" spans="1:12" x14ac:dyDescent="0.25">
      <c r="K21" s="82" t="s">
        <v>238</v>
      </c>
      <c r="L21" s="82" t="s">
        <v>239</v>
      </c>
    </row>
    <row r="22" spans="1:12" x14ac:dyDescent="0.25">
      <c r="J22" s="80" t="s">
        <v>216</v>
      </c>
      <c r="K22" s="81">
        <v>105.89180005182726</v>
      </c>
      <c r="L22" s="81">
        <v>124.78114476631153</v>
      </c>
    </row>
    <row r="23" spans="1:12" x14ac:dyDescent="0.25">
      <c r="J23" s="80" t="s">
        <v>219</v>
      </c>
      <c r="K23" s="81">
        <v>216.25669917838701</v>
      </c>
      <c r="L23" s="81">
        <v>115.76852866725399</v>
      </c>
    </row>
    <row r="24" spans="1:12" x14ac:dyDescent="0.25">
      <c r="J24" s="80" t="s">
        <v>214</v>
      </c>
      <c r="K24" s="81">
        <v>19.14356786171675</v>
      </c>
      <c r="L24" s="81">
        <v>19.926395170470844</v>
      </c>
    </row>
    <row r="25" spans="1:12" x14ac:dyDescent="0.25">
      <c r="J25" s="80" t="s">
        <v>218</v>
      </c>
      <c r="K25" s="81">
        <v>25.636095112906666</v>
      </c>
      <c r="L25" s="81">
        <v>43.396117085289021</v>
      </c>
    </row>
    <row r="26" spans="1:12" x14ac:dyDescent="0.25">
      <c r="J26" s="80" t="s">
        <v>217</v>
      </c>
      <c r="K26" s="81">
        <v>120.66878388541066</v>
      </c>
      <c r="L26" s="81">
        <v>36.702806349829935</v>
      </c>
    </row>
    <row r="27" spans="1:12" x14ac:dyDescent="0.25">
      <c r="J27" s="80" t="s">
        <v>215</v>
      </c>
      <c r="K27" s="81">
        <v>141.86333687463565</v>
      </c>
      <c r="L27" s="81">
        <v>45.177135201045672</v>
      </c>
    </row>
    <row r="29" spans="1:12" x14ac:dyDescent="0.25">
      <c r="K29" s="82" t="s">
        <v>240</v>
      </c>
      <c r="L29" s="82"/>
    </row>
    <row r="30" spans="1:12" x14ac:dyDescent="0.25">
      <c r="J30" s="80" t="s">
        <v>216</v>
      </c>
      <c r="K30" s="81">
        <f>K22/SQRT(3)</f>
        <v>61.136659264896501</v>
      </c>
      <c r="L30" s="81">
        <f>L22/SQRT(3)</f>
        <v>72.042427520619626</v>
      </c>
    </row>
    <row r="31" spans="1:12" x14ac:dyDescent="0.25">
      <c r="J31" s="80" t="s">
        <v>219</v>
      </c>
      <c r="K31" s="81">
        <f t="shared" ref="K31:L35" si="0">K23/SQRT(3)</f>
        <v>124.85586348470167</v>
      </c>
      <c r="L31" s="81">
        <f t="shared" si="0"/>
        <v>66.838991189726002</v>
      </c>
    </row>
    <row r="32" spans="1:12" x14ac:dyDescent="0.25">
      <c r="J32" s="80" t="s">
        <v>214</v>
      </c>
      <c r="K32" s="81">
        <f t="shared" si="0"/>
        <v>11.052544058212035</v>
      </c>
      <c r="L32" s="81">
        <f t="shared" si="0"/>
        <v>11.504509615650202</v>
      </c>
    </row>
    <row r="33" spans="10:12" x14ac:dyDescent="0.25">
      <c r="J33" s="80" t="s">
        <v>218</v>
      </c>
      <c r="K33" s="81">
        <f t="shared" si="0"/>
        <v>14.801006414407514</v>
      </c>
      <c r="L33" s="81">
        <f t="shared" si="0"/>
        <v>25.054759880976135</v>
      </c>
    </row>
    <row r="34" spans="10:12" x14ac:dyDescent="0.25">
      <c r="J34" s="80" t="s">
        <v>217</v>
      </c>
      <c r="K34" s="81">
        <f t="shared" si="0"/>
        <v>69.668154859026629</v>
      </c>
      <c r="L34" s="81">
        <f t="shared" si="0"/>
        <v>21.19037512608902</v>
      </c>
    </row>
    <row r="35" spans="10:12" x14ac:dyDescent="0.25">
      <c r="J35" s="80" t="s">
        <v>215</v>
      </c>
      <c r="K35" s="81">
        <f t="shared" si="0"/>
        <v>81.904835732709458</v>
      </c>
      <c r="L35" s="81">
        <f t="shared" si="0"/>
        <v>26.08303116953984</v>
      </c>
    </row>
  </sheetData>
  <dataValidations count="1">
    <dataValidation type="list" allowBlank="1" showInputMessage="1" showErrorMessage="1" sqref="A2:A18 D2:D13">
      <formula1>"1,2,3,4,5,6,7,8,9,10,11,12,13,14,15,16,17,18,19,20"</formula1>
    </dataValidation>
  </dataValidation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General</vt:lpstr>
      <vt:lpstr>Soil_Properties</vt:lpstr>
      <vt:lpstr>Data</vt:lpstr>
      <vt:lpstr>List_sources</vt:lpstr>
      <vt:lpstr>analys</vt:lpstr>
    </vt:vector>
  </TitlesOfParts>
  <Company>XXX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Lubbers</dc:creator>
  <cp:lastModifiedBy>Franke, Linus</cp:lastModifiedBy>
  <dcterms:created xsi:type="dcterms:W3CDTF">2010-09-09T08:21:48Z</dcterms:created>
  <dcterms:modified xsi:type="dcterms:W3CDTF">2011-09-21T09:14:24Z</dcterms:modified>
</cp:coreProperties>
</file>