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270" windowWidth="19320" windowHeight="8295" activeTab="1"/>
  </bookViews>
  <sheets>
    <sheet name="General" sheetId="1" r:id="rId1"/>
    <sheet name="Soil_Properties" sheetId="19" r:id="rId2"/>
    <sheet name="Data" sheetId="20" r:id="rId3"/>
    <sheet name="List_sources" sheetId="8" state="hidden" r:id="rId4"/>
    <sheet name="analys" sheetId="21" r:id="rId5"/>
  </sheets>
  <calcPr calcId="145621"/>
  <pivotCaches>
    <pivotCache cacheId="9" r:id="rId6"/>
  </pivotCaches>
</workbook>
</file>

<file path=xl/calcChain.xml><?xml version="1.0" encoding="utf-8"?>
<calcChain xmlns="http://schemas.openxmlformats.org/spreadsheetml/2006/main">
  <c r="L3" i="19" l="1"/>
  <c r="K3" i="19"/>
  <c r="J3" i="19"/>
  <c r="H3" i="19"/>
  <c r="G3" i="19"/>
  <c r="F3" i="19"/>
  <c r="D3" i="19"/>
  <c r="C3" i="19"/>
  <c r="A3" i="19"/>
  <c r="S52" i="21" l="1"/>
  <c r="S53" i="21"/>
  <c r="S54" i="21"/>
  <c r="S55" i="21"/>
  <c r="S56" i="21"/>
  <c r="S57" i="21"/>
  <c r="R53" i="21"/>
  <c r="R54" i="21"/>
  <c r="R56" i="21"/>
  <c r="R57" i="21"/>
  <c r="R52" i="21"/>
  <c r="N52" i="21"/>
  <c r="N53" i="21"/>
  <c r="N54" i="21"/>
  <c r="N55" i="21"/>
  <c r="N56" i="21"/>
  <c r="N57" i="21"/>
  <c r="M53" i="21"/>
  <c r="M54" i="21"/>
  <c r="M56" i="21"/>
  <c r="M57" i="21"/>
  <c r="M52" i="21"/>
  <c r="BP5" i="20"/>
  <c r="BQ5" i="20" s="1"/>
  <c r="BR5" i="20"/>
  <c r="BS5" i="20"/>
  <c r="BT5" i="20"/>
  <c r="BP6" i="20"/>
  <c r="BQ6" i="20"/>
  <c r="BR6" i="20"/>
  <c r="BS6" i="20"/>
  <c r="BT6" i="20" s="1"/>
  <c r="BP7" i="20"/>
  <c r="BQ7" i="20" s="1"/>
  <c r="BR7" i="20"/>
  <c r="BS7" i="20"/>
  <c r="BT7" i="20"/>
  <c r="BP8" i="20"/>
  <c r="BQ8" i="20"/>
  <c r="BR8" i="20"/>
  <c r="BS8" i="20"/>
  <c r="BT8" i="20" s="1"/>
  <c r="BP9" i="20"/>
  <c r="BQ9" i="20" s="1"/>
  <c r="BR9" i="20"/>
  <c r="BS9" i="20"/>
  <c r="BT9" i="20"/>
  <c r="BP10" i="20"/>
  <c r="BQ10" i="20"/>
  <c r="BR10" i="20"/>
  <c r="BS10" i="20"/>
  <c r="BT10" i="20" s="1"/>
  <c r="BP11" i="20"/>
  <c r="BQ11" i="20" s="1"/>
  <c r="BR11" i="20"/>
  <c r="BS11" i="20"/>
  <c r="BT11" i="20"/>
  <c r="BP12" i="20"/>
  <c r="BQ12" i="20"/>
  <c r="BR12" i="20"/>
  <c r="BS12" i="20"/>
  <c r="BT12" i="20" s="1"/>
  <c r="BP14" i="20"/>
  <c r="BQ14" i="20"/>
  <c r="BR14" i="20"/>
  <c r="BS14" i="20"/>
  <c r="BT14" i="20" s="1"/>
  <c r="BP15" i="20"/>
  <c r="BQ15" i="20" s="1"/>
  <c r="BR15" i="20"/>
  <c r="BS15" i="20"/>
  <c r="BT15" i="20"/>
  <c r="BP16" i="20"/>
  <c r="BQ16" i="20"/>
  <c r="BR16" i="20"/>
  <c r="BS16" i="20"/>
  <c r="BT16" i="20" s="1"/>
  <c r="BP17" i="20"/>
  <c r="BQ17" i="20" s="1"/>
  <c r="BR17" i="20"/>
  <c r="BS17" i="20"/>
  <c r="BT17" i="20"/>
  <c r="BP19" i="20"/>
  <c r="BQ19" i="20" s="1"/>
  <c r="BR19" i="20"/>
  <c r="BS19" i="20"/>
  <c r="BT19" i="20"/>
  <c r="BP20" i="20"/>
  <c r="BQ20" i="20"/>
  <c r="BR20" i="20"/>
  <c r="BS20" i="20"/>
  <c r="BT20" i="20" s="1"/>
  <c r="BP21" i="20"/>
  <c r="BQ21" i="20" s="1"/>
  <c r="BR21" i="20"/>
  <c r="BS21" i="20"/>
  <c r="BT21" i="20"/>
  <c r="BP22" i="20"/>
  <c r="BQ22" i="20"/>
  <c r="BR22" i="20"/>
  <c r="BS22" i="20"/>
  <c r="BT22" i="20" s="1"/>
  <c r="BP23" i="20"/>
  <c r="BQ23" i="20" s="1"/>
  <c r="BR23" i="20"/>
  <c r="BS23" i="20"/>
  <c r="BT23" i="20"/>
  <c r="BP25" i="20"/>
  <c r="BQ25" i="20" s="1"/>
  <c r="BR25" i="20"/>
  <c r="BS25" i="20"/>
  <c r="BT25" i="20"/>
  <c r="BP26" i="20"/>
  <c r="BQ26" i="20"/>
  <c r="BR26" i="20"/>
  <c r="BS26" i="20"/>
  <c r="BT26" i="20" s="1"/>
  <c r="BP27" i="20"/>
  <c r="BQ27" i="20" s="1"/>
  <c r="BR27" i="20"/>
  <c r="BS27" i="20"/>
  <c r="BT27" i="20"/>
  <c r="BP29" i="20"/>
  <c r="BQ29" i="20" s="1"/>
  <c r="BR29" i="20"/>
  <c r="BS29" i="20"/>
  <c r="BT29" i="20"/>
  <c r="BP30" i="20"/>
  <c r="BQ30" i="20"/>
  <c r="BR30" i="20"/>
  <c r="BS30" i="20"/>
  <c r="BT30" i="20" s="1"/>
  <c r="BP31" i="20"/>
  <c r="BQ31" i="20" s="1"/>
  <c r="BR31" i="20"/>
  <c r="BS31" i="20"/>
  <c r="BT31" i="20"/>
  <c r="BP34" i="20"/>
  <c r="BQ34" i="20"/>
  <c r="BR34" i="20"/>
  <c r="BS34" i="20"/>
  <c r="BT34" i="20" s="1"/>
  <c r="BP35" i="20"/>
  <c r="BQ35" i="20" s="1"/>
  <c r="BR35" i="20"/>
  <c r="BS35" i="20"/>
  <c r="BT35" i="20"/>
  <c r="BP36" i="20"/>
  <c r="BQ36" i="20"/>
  <c r="BR36" i="20"/>
  <c r="BS36" i="20"/>
  <c r="BT36" i="20" s="1"/>
  <c r="BP37" i="20"/>
  <c r="BQ37" i="20" s="1"/>
  <c r="BR37" i="20"/>
  <c r="BS37" i="20"/>
  <c r="BT37" i="20"/>
  <c r="BP38" i="20"/>
  <c r="BQ38" i="20"/>
  <c r="BR38" i="20"/>
  <c r="BS38" i="20"/>
  <c r="BT38" i="20" s="1"/>
  <c r="BP40" i="20"/>
  <c r="BQ40" i="20"/>
  <c r="BR40" i="20"/>
  <c r="BS40" i="20"/>
  <c r="BT40" i="20" s="1"/>
  <c r="BP41" i="20"/>
  <c r="BQ41" i="20" s="1"/>
  <c r="BR41" i="20"/>
  <c r="BS41" i="20"/>
  <c r="BT41" i="20"/>
  <c r="BP42" i="20"/>
  <c r="BQ42" i="20"/>
  <c r="BR42" i="20"/>
  <c r="BS42" i="20"/>
  <c r="BT42" i="20" s="1"/>
  <c r="BP44" i="20"/>
  <c r="BQ44" i="20"/>
  <c r="BR44" i="20"/>
  <c r="BS44" i="20"/>
  <c r="BT44" i="20" s="1"/>
  <c r="BS4" i="20"/>
  <c r="BR4" i="20"/>
  <c r="BP4" i="20"/>
  <c r="BQ4" i="20" s="1"/>
  <c r="BT4" i="20" l="1"/>
  <c r="BI5" i="20" l="1"/>
  <c r="BI6" i="20"/>
  <c r="BI7" i="20"/>
  <c r="BI8" i="20"/>
  <c r="BI9" i="20"/>
  <c r="BI10" i="20"/>
  <c r="BI11" i="20"/>
  <c r="BI12" i="20"/>
  <c r="BI13" i="20"/>
  <c r="BI14" i="20"/>
  <c r="BI15" i="20"/>
  <c r="BI16" i="20"/>
  <c r="BI17" i="20"/>
  <c r="BI18" i="20"/>
  <c r="BI19" i="20"/>
  <c r="BI20" i="20"/>
  <c r="BI21" i="20"/>
  <c r="BI22" i="20"/>
  <c r="BI23" i="20"/>
  <c r="BI24" i="20"/>
  <c r="BI25" i="20"/>
  <c r="BI26" i="20"/>
  <c r="BI27" i="20"/>
  <c r="BI28" i="20"/>
  <c r="BI29" i="20"/>
  <c r="BI30" i="20"/>
  <c r="BI31" i="20"/>
  <c r="BI32" i="20"/>
  <c r="BI33" i="20"/>
  <c r="BI34" i="20"/>
  <c r="BI35" i="20"/>
  <c r="BI36" i="20"/>
  <c r="BI37" i="20"/>
  <c r="BI38" i="20"/>
  <c r="BI39" i="20"/>
  <c r="BI41" i="20"/>
  <c r="BI42" i="20"/>
  <c r="BI43" i="20"/>
  <c r="BI44" i="20"/>
  <c r="BI4" i="20"/>
</calcChain>
</file>

<file path=xl/sharedStrings.xml><?xml version="1.0" encoding="utf-8"?>
<sst xmlns="http://schemas.openxmlformats.org/spreadsheetml/2006/main" count="556" uniqueCount="245">
  <si>
    <t>Country</t>
  </si>
  <si>
    <t>DD</t>
  </si>
  <si>
    <t>MM</t>
  </si>
  <si>
    <t>Enumerator</t>
  </si>
  <si>
    <t>Action site</t>
  </si>
  <si>
    <t>Checked by</t>
  </si>
  <si>
    <t>Date checked</t>
  </si>
  <si>
    <t>Data entry by</t>
  </si>
  <si>
    <t>YYYY</t>
  </si>
  <si>
    <t>All from off-farm sources</t>
  </si>
  <si>
    <t>About half-half from farming and off-farm</t>
  </si>
  <si>
    <t>About quarter from farming rest off-farm sources</t>
  </si>
  <si>
    <t>About quarter from off-farm sources rest farming</t>
  </si>
  <si>
    <t>All from farming</t>
  </si>
  <si>
    <t>Income B1</t>
  </si>
  <si>
    <t>Income B2</t>
  </si>
  <si>
    <t>Cropping</t>
  </si>
  <si>
    <t>Livestock</t>
  </si>
  <si>
    <t>(Petty) trade</t>
  </si>
  <si>
    <t>Off-farm income</t>
  </si>
  <si>
    <t>Remittances</t>
  </si>
  <si>
    <t>Crops</t>
  </si>
  <si>
    <t>Maize</t>
  </si>
  <si>
    <t>Barley</t>
  </si>
  <si>
    <t>Cocoa</t>
  </si>
  <si>
    <t>Cassava</t>
  </si>
  <si>
    <t>Groundnuts</t>
  </si>
  <si>
    <t>Wheat</t>
  </si>
  <si>
    <t>Oats</t>
  </si>
  <si>
    <t>Olives</t>
  </si>
  <si>
    <t>Bananas</t>
  </si>
  <si>
    <t>Yams</t>
  </si>
  <si>
    <t>Sorghum</t>
  </si>
  <si>
    <t>Cotton</t>
  </si>
  <si>
    <t>Millet</t>
  </si>
  <si>
    <t>Rice</t>
  </si>
  <si>
    <t>Coffee</t>
  </si>
  <si>
    <t>Lentils</t>
  </si>
  <si>
    <t>Pulses</t>
  </si>
  <si>
    <t>Oil palm</t>
  </si>
  <si>
    <t>Pineapples</t>
  </si>
  <si>
    <t>Sugarcane</t>
  </si>
  <si>
    <t>Tea</t>
  </si>
  <si>
    <t>Fruits</t>
  </si>
  <si>
    <t>Citrus</t>
  </si>
  <si>
    <t>Cashew nuts</t>
  </si>
  <si>
    <t>Tobacco</t>
  </si>
  <si>
    <t xml:space="preserve">Attention : In order to make it possible to convert all excel data to a database don't alter the format of the sheets in any way! </t>
  </si>
  <si>
    <t>Chickens</t>
  </si>
  <si>
    <t>Cows for dairy</t>
  </si>
  <si>
    <t>Guinea fowls</t>
  </si>
  <si>
    <t>Oxen</t>
  </si>
  <si>
    <t>Turkeys</t>
  </si>
  <si>
    <t>Sheep</t>
  </si>
  <si>
    <t>Guinea pigs</t>
  </si>
  <si>
    <t>Goats</t>
  </si>
  <si>
    <t>Rabbits</t>
  </si>
  <si>
    <t>Donkeys</t>
  </si>
  <si>
    <t>Doves/pigeons</t>
  </si>
  <si>
    <t>Pigs</t>
  </si>
  <si>
    <t>Bees</t>
  </si>
  <si>
    <t>Horse</t>
  </si>
  <si>
    <t>Ownership</t>
  </si>
  <si>
    <t>Use</t>
  </si>
  <si>
    <t>Own field</t>
  </si>
  <si>
    <t>Rented Field</t>
  </si>
  <si>
    <t>Rented out</t>
  </si>
  <si>
    <t>Borrowed from someone</t>
  </si>
  <si>
    <t>Lend to someone else</t>
  </si>
  <si>
    <t>Fallow</t>
  </si>
  <si>
    <t>Pasture</t>
  </si>
  <si>
    <t>Woodlot</t>
  </si>
  <si>
    <t>Who</t>
  </si>
  <si>
    <t>Husband</t>
  </si>
  <si>
    <t>Wife</t>
  </si>
  <si>
    <t>Both</t>
  </si>
  <si>
    <t>Owner</t>
  </si>
  <si>
    <t>Variety</t>
  </si>
  <si>
    <t>Cowpeas</t>
  </si>
  <si>
    <t>Soybeans</t>
  </si>
  <si>
    <t>Climbing beans</t>
  </si>
  <si>
    <t>Bush beans</t>
  </si>
  <si>
    <t>Common beans</t>
  </si>
  <si>
    <t>Fodder Legume</t>
  </si>
  <si>
    <t>Legumes</t>
  </si>
  <si>
    <t>Climbing Beans</t>
  </si>
  <si>
    <t>Bush Beans</t>
  </si>
  <si>
    <t>Cows for meat</t>
  </si>
  <si>
    <t>Cows for draft</t>
  </si>
  <si>
    <t>Fish ponds</t>
  </si>
  <si>
    <t>Fish</t>
  </si>
  <si>
    <t>Cattle (total number)</t>
  </si>
  <si>
    <t>Crop</t>
  </si>
  <si>
    <t>How_eaten</t>
  </si>
  <si>
    <t>Main dish</t>
  </si>
  <si>
    <t>Side dish</t>
  </si>
  <si>
    <t>Market_use</t>
  </si>
  <si>
    <t>Sale</t>
  </si>
  <si>
    <t>Purchase</t>
  </si>
  <si>
    <t>Market_products</t>
  </si>
  <si>
    <t>Household goods</t>
  </si>
  <si>
    <t>Clothes</t>
  </si>
  <si>
    <t>Agriculture produce</t>
  </si>
  <si>
    <t>Inputs</t>
  </si>
  <si>
    <t>Homestead Coordinates (GPS)</t>
  </si>
  <si>
    <t>Attention : Do not alter this sheet!</t>
  </si>
  <si>
    <t>Other(Specify)</t>
  </si>
  <si>
    <t>Sweet potato</t>
  </si>
  <si>
    <t>Potato (Irish)</t>
  </si>
  <si>
    <t>Cocoyam</t>
  </si>
  <si>
    <t>Ginger</t>
  </si>
  <si>
    <t>Pigeonpeas</t>
  </si>
  <si>
    <t>Bambara nuts</t>
  </si>
  <si>
    <t>Grain legumes</t>
  </si>
  <si>
    <t>Longitude</t>
  </si>
  <si>
    <t>Latitude</t>
  </si>
  <si>
    <t>Experiment_ID</t>
  </si>
  <si>
    <t>Altitude [m]</t>
  </si>
  <si>
    <t>Mandate area name</t>
  </si>
  <si>
    <t>pH</t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</si>
  <si>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</si>
  <si>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</si>
  <si>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</si>
  <si>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</si>
  <si>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</si>
  <si>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</si>
  <si>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</si>
  <si>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</si>
  <si>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</si>
  <si>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</si>
  <si>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</si>
  <si>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</si>
  <si>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%</t>
  </si>
  <si>
    <t>TREATMENT DESCRIPTION</t>
  </si>
  <si>
    <t>INSTALLATION</t>
  </si>
  <si>
    <t>CROP ESTABLISHMENT</t>
  </si>
  <si>
    <t>PHENOLOGY</t>
  </si>
  <si>
    <t>BIOMASS SAMPLING AT FULL-SEED (R6)</t>
  </si>
  <si>
    <t>Roots</t>
  </si>
  <si>
    <t>FINAL HARVEST</t>
  </si>
  <si>
    <t>Main treatment</t>
  </si>
  <si>
    <t>Planting date</t>
  </si>
  <si>
    <t>Germination</t>
  </si>
  <si>
    <t>Replication No.</t>
  </si>
  <si>
    <t>Treatment No.</t>
  </si>
  <si>
    <t>Plot No.</t>
  </si>
  <si>
    <t>Date of establishment count</t>
  </si>
  <si>
    <t>Plot size whole area</t>
  </si>
  <si>
    <t>Germination count</t>
  </si>
  <si>
    <t>Date of 50% flowering</t>
  </si>
  <si>
    <t>Date of 50% podding</t>
  </si>
  <si>
    <t>Date of full maturity</t>
  </si>
  <si>
    <t>Date of biomass sampling</t>
  </si>
  <si>
    <t>net plot area of biomass sampling</t>
  </si>
  <si>
    <t>No. of plants in sampled area</t>
  </si>
  <si>
    <t>Above ground fresh biomass</t>
  </si>
  <si>
    <t>Above ground dried biomass</t>
  </si>
  <si>
    <t>Root fresh weight roots &amp; nodules</t>
  </si>
  <si>
    <t>Root dry weight roots without nodules</t>
  </si>
  <si>
    <t>Root fresh weight roots without nodules</t>
  </si>
  <si>
    <t>Nodule mean score from 10 plants</t>
  </si>
  <si>
    <t>Nodule no. of sampled plants</t>
  </si>
  <si>
    <t>Nodule fresh weight</t>
  </si>
  <si>
    <t>Nodule dry weight</t>
  </si>
  <si>
    <t xml:space="preserve"> No. of nodules per plant based on total nodules from sampled plants</t>
  </si>
  <si>
    <t>Active nodules (sum of Pink,Red, Brown) Colour from 10 % of the total</t>
  </si>
  <si>
    <t>Inactive nodules (sum of White,Green,Black) Colour from 10% of the total</t>
  </si>
  <si>
    <t>N content above ground biomass</t>
  </si>
  <si>
    <t>15N content above ground biomass</t>
  </si>
  <si>
    <t>P content above ground biomass</t>
  </si>
  <si>
    <t>Above ground biomass (calculated)</t>
  </si>
  <si>
    <t>Total above ground N uptake (calculated)</t>
  </si>
  <si>
    <t>Total above ground P uptake  (calculated)</t>
  </si>
  <si>
    <t>biological % of N fixed=BNF-%Ndfa  (calculated)</t>
  </si>
  <si>
    <t>BNF-fix (calculated)</t>
  </si>
  <si>
    <t>Root yield (Calculated)</t>
  </si>
  <si>
    <t>Date of harvest</t>
  </si>
  <si>
    <t>Average plant height of 10 plants</t>
  </si>
  <si>
    <t>Net plot area harvesting</t>
  </si>
  <si>
    <t>No. of plants in harvest net plot</t>
  </si>
  <si>
    <t>Mean pod load for at least 5 plants</t>
  </si>
  <si>
    <t>Mean pod clearance for at least 5 plants</t>
  </si>
  <si>
    <t>Total fresh weight of all pods in the netplot</t>
  </si>
  <si>
    <t>Total fresh weight of all haulms in the netplot</t>
  </si>
  <si>
    <t>Fresh weight of a sub-sample of all pods</t>
  </si>
  <si>
    <t>Fresh weight of husks of the subsample separated with grains</t>
  </si>
  <si>
    <t>Dry weight of husks of the subsample separated with grains</t>
  </si>
  <si>
    <t>Dry weight of grains of the subsample  separating from husks in (g)</t>
  </si>
  <si>
    <t>Fresh weight  of a subsample of all haulms</t>
  </si>
  <si>
    <t>Dry weight of the haulms of the subsample</t>
  </si>
  <si>
    <t>Dry weight of 100 seeds</t>
  </si>
  <si>
    <t>Grain Yield (calculated)</t>
  </si>
  <si>
    <t>Haulm Yield (calculated)</t>
  </si>
  <si>
    <t>Husks yield (calculated)</t>
  </si>
  <si>
    <t>Total stover yield Haulm + husks (calculated)</t>
  </si>
  <si>
    <t>Sub-treatment (variety name - see sheet 'Treatment structure')</t>
  </si>
  <si>
    <t>Specify if "Other"</t>
  </si>
  <si>
    <t>Type of experiment</t>
  </si>
  <si>
    <t>Type Experiment</t>
  </si>
  <si>
    <t>Input</t>
  </si>
  <si>
    <t>(e.g. KE001_AGRO has to be unique, meaning: Kenia, experiment # 001, Agronomy Survey)</t>
  </si>
  <si>
    <t>Mushayi-Soyabean</t>
  </si>
  <si>
    <t>magoye</t>
  </si>
  <si>
    <t>TGx1740-2F</t>
  </si>
  <si>
    <t>SC Saga</t>
  </si>
  <si>
    <t>TGx1987-62E</t>
  </si>
  <si>
    <t>SC Squire</t>
  </si>
  <si>
    <t>TGx1987-11E</t>
  </si>
  <si>
    <t>TGx1740-2F/urea</t>
  </si>
  <si>
    <t>weedy fallow</t>
  </si>
  <si>
    <t>not innoculated</t>
  </si>
  <si>
    <t>innoculated</t>
  </si>
  <si>
    <t xml:space="preserve"> </t>
  </si>
  <si>
    <t>Zimbabwe</t>
  </si>
  <si>
    <t>T Mombeyarara</t>
  </si>
  <si>
    <t>T Kainga</t>
  </si>
  <si>
    <t>ZIM-soy002-var</t>
  </si>
  <si>
    <t>Grain</t>
  </si>
  <si>
    <t>Haulm</t>
  </si>
  <si>
    <t>Husk</t>
  </si>
  <si>
    <t>Total stover</t>
  </si>
  <si>
    <t>Column Labels</t>
  </si>
  <si>
    <t>Grand Total</t>
  </si>
  <si>
    <t>Row Labels</t>
  </si>
  <si>
    <t>Count of Grain</t>
  </si>
  <si>
    <t>StdDev of Grain</t>
  </si>
  <si>
    <t>SE</t>
  </si>
  <si>
    <t>Average of Grain</t>
  </si>
  <si>
    <t>+ R</t>
  </si>
  <si>
    <t>- R</t>
  </si>
  <si>
    <t>Average of Total stover</t>
  </si>
  <si>
    <t>Count of Total stover</t>
  </si>
  <si>
    <t>StdDev of Total stover</t>
  </si>
  <si>
    <t>ug/gMg</t>
  </si>
  <si>
    <t>ug/g Ca</t>
  </si>
  <si>
    <t>ug/g K</t>
  </si>
  <si>
    <r>
      <t>ugP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5</t>
    </r>
    <r>
      <rPr>
        <b/>
        <sz val="10"/>
        <rFont val="Arial"/>
        <family val="2"/>
      </rPr>
      <t>/g</t>
    </r>
  </si>
  <si>
    <t>Titre</t>
  </si>
  <si>
    <t>%N/1g</t>
  </si>
  <si>
    <t>%N</t>
  </si>
  <si>
    <t>% sand</t>
  </si>
  <si>
    <t>%clay</t>
  </si>
  <si>
    <t>% silt</t>
  </si>
  <si>
    <t>pH (H2O)</t>
  </si>
  <si>
    <t>cmol/kg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</si>
</sst>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FF0000"/>
      <name val="Candara"/>
      <family val="2"/>
    </font>
    <font>
      <b/>
      <sz val="14"/>
      <color rgb="FFFF0000"/>
      <name val="Calibri"/>
      <family val="2"/>
      <scheme val="minor"/>
    </font>
    <font>
      <b/>
      <sz val="11"/>
      <color theme="1"/>
      <name val="Candara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vertAlign val="subscript"/>
      <sz val="1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87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8" fillId="0" borderId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9" fillId="24" borderId="9" applyFont="0" applyBorder="0">
      <alignment vertical="top" wrapText="1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" fillId="0" borderId="10" applyNumberFormat="0" applyFill="0" applyAlignment="0" applyProtection="0"/>
    <xf numFmtId="0" fontId="2" fillId="0" borderId="10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6">
    <xf numFmtId="0" fontId="0" fillId="0" borderId="0" xfId="0"/>
    <xf numFmtId="0" fontId="0" fillId="0" borderId="0" xfId="0"/>
    <xf numFmtId="0" fontId="0" fillId="0" borderId="0" xfId="0" applyFont="1"/>
    <xf numFmtId="0" fontId="0" fillId="0" borderId="11" xfId="0" applyBorder="1"/>
    <xf numFmtId="0" fontId="26" fillId="0" borderId="0" xfId="0" applyFont="1"/>
    <xf numFmtId="0" fontId="0" fillId="0" borderId="11" xfId="0" applyFont="1" applyBorder="1"/>
    <xf numFmtId="0" fontId="26" fillId="0" borderId="11" xfId="0" applyFont="1" applyBorder="1"/>
    <xf numFmtId="0" fontId="0" fillId="0" borderId="0" xfId="0" applyFont="1" applyBorder="1"/>
    <xf numFmtId="0" fontId="28" fillId="0" borderId="0" xfId="0" applyFont="1"/>
    <xf numFmtId="0" fontId="27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0" fillId="0" borderId="11" xfId="0" applyBorder="1"/>
    <xf numFmtId="0" fontId="3" fillId="0" borderId="0" xfId="0" applyFont="1"/>
    <xf numFmtId="0" fontId="21" fillId="0" borderId="12" xfId="0" applyFont="1" applyFill="1" applyBorder="1" applyAlignment="1" applyProtection="1">
      <alignment horizontal="left" vertical="top"/>
      <protection locked="0"/>
    </xf>
    <xf numFmtId="0" fontId="21" fillId="0" borderId="13" xfId="0" applyFont="1" applyFill="1" applyBorder="1" applyAlignment="1" applyProtection="1">
      <alignment horizontal="left" vertical="top"/>
      <protection locked="0"/>
    </xf>
    <xf numFmtId="0" fontId="21" fillId="0" borderId="14" xfId="0" applyFont="1" applyBorder="1" applyAlignment="1" applyProtection="1">
      <alignment horizontal="left" vertical="top"/>
      <protection locked="0"/>
    </xf>
    <xf numFmtId="0" fontId="21" fillId="0" borderId="13" xfId="0" applyFont="1" applyBorder="1" applyAlignment="1" applyProtection="1">
      <alignment horizontal="left" vertical="top"/>
      <protection locked="0"/>
    </xf>
    <xf numFmtId="0" fontId="32" fillId="0" borderId="13" xfId="0" applyFont="1" applyBorder="1" applyAlignment="1">
      <alignment horizontal="left" vertical="top" wrapText="1"/>
    </xf>
    <xf numFmtId="0" fontId="32" fillId="0" borderId="15" xfId="0" applyFont="1" applyBorder="1" applyAlignment="1">
      <alignment horizontal="left" vertical="top" wrapText="1"/>
    </xf>
    <xf numFmtId="0" fontId="21" fillId="0" borderId="16" xfId="0" applyFont="1" applyFill="1" applyBorder="1" applyAlignment="1" applyProtection="1">
      <alignment horizontal="left" vertical="top"/>
      <protection locked="0"/>
    </xf>
    <xf numFmtId="0" fontId="0" fillId="0" borderId="17" xfId="0" applyBorder="1"/>
    <xf numFmtId="3" fontId="22" fillId="26" borderId="13" xfId="0" applyNumberFormat="1" applyFont="1" applyFill="1" applyBorder="1" applyAlignment="1">
      <alignment vertical="top" wrapText="1"/>
    </xf>
    <xf numFmtId="0" fontId="0" fillId="0" borderId="0" xfId="0"/>
    <xf numFmtId="0" fontId="0" fillId="0" borderId="0" xfId="0" applyBorder="1"/>
    <xf numFmtId="0" fontId="19" fillId="0" borderId="14" xfId="0" applyFont="1" applyFill="1" applyBorder="1"/>
    <xf numFmtId="0" fontId="19" fillId="0" borderId="13" xfId="0" applyFont="1" applyFill="1" applyBorder="1"/>
    <xf numFmtId="0" fontId="18" fillId="0" borderId="13" xfId="0" applyFont="1" applyFill="1" applyBorder="1"/>
    <xf numFmtId="0" fontId="34" fillId="0" borderId="13" xfId="0" applyFont="1" applyBorder="1"/>
    <xf numFmtId="0" fontId="35" fillId="0" borderId="13" xfId="0" applyFont="1" applyFill="1" applyBorder="1"/>
    <xf numFmtId="0" fontId="20" fillId="0" borderId="13" xfId="0" applyFont="1" applyFill="1" applyBorder="1"/>
    <xf numFmtId="0" fontId="0" fillId="0" borderId="13" xfId="0" applyBorder="1"/>
    <xf numFmtId="0" fontId="18" fillId="0" borderId="15" xfId="0" applyFont="1" applyFill="1" applyBorder="1"/>
    <xf numFmtId="0" fontId="22" fillId="0" borderId="14" xfId="0" applyFont="1" applyFill="1" applyBorder="1" applyAlignment="1">
      <alignment vertical="top" wrapText="1"/>
    </xf>
    <xf numFmtId="0" fontId="36" fillId="0" borderId="13" xfId="0" applyFont="1" applyBorder="1" applyAlignment="1">
      <alignment vertical="top" wrapText="1"/>
    </xf>
    <xf numFmtId="0" fontId="22" fillId="0" borderId="15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vertical="top" wrapText="1"/>
    </xf>
    <xf numFmtId="0" fontId="22" fillId="0" borderId="13" xfId="0" applyFont="1" applyBorder="1" applyAlignment="1">
      <alignment horizontal="left" vertical="top" wrapText="1"/>
    </xf>
    <xf numFmtId="1" fontId="22" fillId="0" borderId="13" xfId="0" applyNumberFormat="1" applyFont="1" applyBorder="1" applyAlignment="1">
      <alignment horizontal="left" vertical="top" wrapText="1"/>
    </xf>
    <xf numFmtId="0" fontId="22" fillId="26" borderId="13" xfId="0" applyFont="1" applyFill="1" applyBorder="1" applyAlignment="1">
      <alignment vertical="top" wrapText="1"/>
    </xf>
    <xf numFmtId="0" fontId="36" fillId="26" borderId="13" xfId="0" applyFont="1" applyFill="1" applyBorder="1" applyAlignment="1">
      <alignment vertical="top" wrapText="1"/>
    </xf>
    <xf numFmtId="0" fontId="36" fillId="26" borderId="15" xfId="0" applyFont="1" applyFill="1" applyBorder="1" applyAlignment="1">
      <alignment vertical="top" wrapText="1"/>
    </xf>
    <xf numFmtId="0" fontId="23" fillId="25" borderId="15" xfId="73" applyFont="1" applyFill="1" applyBorder="1" applyAlignment="1">
      <alignment horizontal="left" vertical="top" wrapText="1"/>
    </xf>
    <xf numFmtId="0" fontId="36" fillId="25" borderId="0" xfId="0" applyFont="1" applyFill="1" applyBorder="1" applyAlignment="1">
      <alignment vertical="top" wrapText="1"/>
    </xf>
    <xf numFmtId="3" fontId="18" fillId="0" borderId="13" xfId="0" applyNumberFormat="1" applyFont="1" applyFill="1" applyBorder="1" applyAlignment="1">
      <alignment horizontal="right"/>
    </xf>
    <xf numFmtId="164" fontId="18" fillId="0" borderId="13" xfId="0" applyNumberFormat="1" applyFont="1" applyFill="1" applyBorder="1"/>
    <xf numFmtId="164" fontId="23" fillId="25" borderId="13" xfId="73" applyNumberFormat="1" applyFont="1" applyFill="1" applyBorder="1" applyAlignment="1">
      <alignment horizontal="left" vertical="top" wrapText="1"/>
    </xf>
    <xf numFmtId="2" fontId="18" fillId="0" borderId="13" xfId="0" applyNumberFormat="1" applyFont="1" applyFill="1" applyBorder="1"/>
    <xf numFmtId="2" fontId="23" fillId="25" borderId="13" xfId="73" applyNumberFormat="1" applyFont="1" applyFill="1" applyBorder="1" applyAlignment="1">
      <alignment horizontal="left" vertical="top" wrapText="1"/>
    </xf>
    <xf numFmtId="0" fontId="2" fillId="0" borderId="11" xfId="0" applyFont="1" applyBorder="1"/>
    <xf numFmtId="0" fontId="25" fillId="0" borderId="0" xfId="0" applyFont="1"/>
    <xf numFmtId="0" fontId="24" fillId="0" borderId="0" xfId="0" applyFont="1"/>
    <xf numFmtId="0" fontId="0" fillId="0" borderId="14" xfId="0" applyBorder="1"/>
    <xf numFmtId="0" fontId="0" fillId="0" borderId="15" xfId="0" applyBorder="1"/>
    <xf numFmtId="0" fontId="0" fillId="27" borderId="14" xfId="0" applyFill="1" applyBorder="1"/>
    <xf numFmtId="0" fontId="0" fillId="27" borderId="11" xfId="0" applyFill="1" applyBorder="1"/>
    <xf numFmtId="0" fontId="0" fillId="27" borderId="11" xfId="0" applyFont="1" applyFill="1" applyBorder="1"/>
    <xf numFmtId="0" fontId="0" fillId="27" borderId="0" xfId="0" applyFill="1"/>
    <xf numFmtId="0" fontId="0" fillId="27" borderId="19" xfId="0" applyFill="1" applyBorder="1"/>
    <xf numFmtId="0" fontId="0" fillId="27" borderId="19" xfId="0" applyFont="1" applyFill="1" applyBorder="1"/>
    <xf numFmtId="0" fontId="0" fillId="27" borderId="18" xfId="0" applyFont="1" applyFill="1" applyBorder="1"/>
    <xf numFmtId="0" fontId="33" fillId="0" borderId="20" xfId="0" applyFont="1" applyBorder="1" applyAlignment="1">
      <alignment vertical="center"/>
    </xf>
    <xf numFmtId="0" fontId="33" fillId="0" borderId="21" xfId="0" applyFont="1" applyBorder="1" applyAlignment="1">
      <alignment vertical="center"/>
    </xf>
    <xf numFmtId="0" fontId="0" fillId="0" borderId="0" xfId="0" pivotButton="1"/>
    <xf numFmtId="0" fontId="26" fillId="28" borderId="22" xfId="0" applyFont="1" applyFill="1" applyBorder="1"/>
    <xf numFmtId="0" fontId="0" fillId="0" borderId="0" xfId="0" applyAlignment="1">
      <alignment horizontal="left"/>
    </xf>
    <xf numFmtId="0" fontId="0" fillId="0" borderId="0" xfId="0" applyNumberFormat="1"/>
    <xf numFmtId="49" fontId="26" fillId="28" borderId="22" xfId="0" applyNumberFormat="1" applyFont="1" applyFill="1" applyBorder="1"/>
    <xf numFmtId="0" fontId="22" fillId="0" borderId="14" xfId="0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22" fillId="0" borderId="14" xfId="0" applyFont="1" applyFill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19" fillId="0" borderId="14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 applyProtection="1">
      <protection hidden="1"/>
    </xf>
    <xf numFmtId="0" fontId="19" fillId="0" borderId="0" xfId="0" applyFont="1"/>
    <xf numFmtId="2" fontId="0" fillId="29" borderId="0" xfId="0" applyNumberFormat="1" applyFill="1"/>
    <xf numFmtId="0" fontId="0" fillId="29" borderId="0" xfId="0" applyFill="1"/>
    <xf numFmtId="2" fontId="0" fillId="29" borderId="0" xfId="0" applyNumberFormat="1" applyFill="1" applyProtection="1">
      <protection hidden="1"/>
    </xf>
    <xf numFmtId="2" fontId="0" fillId="0" borderId="11" xfId="0" applyNumberFormat="1" applyBorder="1"/>
  </cellXfs>
  <cellStyles count="87">
    <cellStyle name="20% - Accent1 2" xfId="1"/>
    <cellStyle name="20% - Accent1 3" xfId="2"/>
    <cellStyle name="20% - Accent2 2" xfId="3"/>
    <cellStyle name="20% - Accent2 3" xfId="4"/>
    <cellStyle name="20% - Accent3 2" xfId="5"/>
    <cellStyle name="20% - Accent3 3" xfId="6"/>
    <cellStyle name="20% - Accent4 2" xfId="7"/>
    <cellStyle name="20% - Accent4 3" xfId="8"/>
    <cellStyle name="20% - Accent5 2" xfId="9"/>
    <cellStyle name="20% - Accent5 3" xfId="10"/>
    <cellStyle name="20% - Accent6 2" xfId="11"/>
    <cellStyle name="20% - Accent6 3" xfId="12"/>
    <cellStyle name="40% - Accent1 2" xfId="13"/>
    <cellStyle name="40% - Accent1 3" xfId="14"/>
    <cellStyle name="40% - Accent2 2" xfId="15"/>
    <cellStyle name="40% - Accent2 3" xfId="16"/>
    <cellStyle name="40% - Accent3 2" xfId="17"/>
    <cellStyle name="40% - Accent3 3" xfId="18"/>
    <cellStyle name="40% - Accent4 2" xfId="19"/>
    <cellStyle name="40% - Accent4 3" xfId="20"/>
    <cellStyle name="40% - Accent5 2" xfId="21"/>
    <cellStyle name="40% - Accent5 3" xfId="22"/>
    <cellStyle name="40% - Accent6 2" xfId="23"/>
    <cellStyle name="40% - Accent6 3" xfId="24"/>
    <cellStyle name="60% - Accent1 2" xfId="25"/>
    <cellStyle name="60% - Accent1 3" xfId="26"/>
    <cellStyle name="60% - Accent2 2" xfId="27"/>
    <cellStyle name="60% - Accent2 3" xfId="28"/>
    <cellStyle name="60% - Accent3 2" xfId="29"/>
    <cellStyle name="60% - Accent3 3" xfId="30"/>
    <cellStyle name="60% - Accent4 2" xfId="31"/>
    <cellStyle name="60% - Accent4 3" xfId="32"/>
    <cellStyle name="60% - Accent5 2" xfId="33"/>
    <cellStyle name="60% - Accent5 3" xfId="34"/>
    <cellStyle name="60% - Accent6 2" xfId="35"/>
    <cellStyle name="60% - Accent6 3" xfId="36"/>
    <cellStyle name="Accent1 2" xfId="37"/>
    <cellStyle name="Accent1 3" xfId="38"/>
    <cellStyle name="Accent2 2" xfId="39"/>
    <cellStyle name="Accent2 3" xfId="40"/>
    <cellStyle name="Accent3 2" xfId="41"/>
    <cellStyle name="Accent3 3" xfId="42"/>
    <cellStyle name="Accent4 2" xfId="43"/>
    <cellStyle name="Accent4 3" xfId="44"/>
    <cellStyle name="Accent5 2" xfId="45"/>
    <cellStyle name="Accent5 3" xfId="46"/>
    <cellStyle name="Accent6 2" xfId="47"/>
    <cellStyle name="Accent6 3" xfId="48"/>
    <cellStyle name="Bad 2" xfId="49"/>
    <cellStyle name="Bad 3" xfId="50"/>
    <cellStyle name="Calculation 2" xfId="51"/>
    <cellStyle name="Calculation 3" xfId="52"/>
    <cellStyle name="Check Cell 2" xfId="53"/>
    <cellStyle name="Check Cell 3" xfId="54"/>
    <cellStyle name="Explanatory Text 2" xfId="55"/>
    <cellStyle name="Explanatory Text 3" xfId="56"/>
    <cellStyle name="Good 2" xfId="57"/>
    <cellStyle name="Good 3" xfId="58"/>
    <cellStyle name="Heading 1 2" xfId="59"/>
    <cellStyle name="Heading 1 3" xfId="60"/>
    <cellStyle name="Heading 2 2" xfId="61"/>
    <cellStyle name="Heading 2 3" xfId="62"/>
    <cellStyle name="Heading 3 2" xfId="63"/>
    <cellStyle name="Heading 3 3" xfId="64"/>
    <cellStyle name="Heading 4 2" xfId="65"/>
    <cellStyle name="Heading 4 3" xfId="66"/>
    <cellStyle name="Input 2" xfId="67"/>
    <cellStyle name="Input 3" xfId="68"/>
    <cellStyle name="Linked Cell 2" xfId="69"/>
    <cellStyle name="Linked Cell 3" xfId="70"/>
    <cellStyle name="Neutral 2" xfId="71"/>
    <cellStyle name="Neutral 3" xfId="72"/>
    <cellStyle name="Normal" xfId="0" builtinId="0"/>
    <cellStyle name="Normal 2" xfId="73"/>
    <cellStyle name="Normal 2 2" xfId="74"/>
    <cellStyle name="Normal 3" xfId="75"/>
    <cellStyle name="Note 2" xfId="76"/>
    <cellStyle name="Note 3" xfId="77"/>
    <cellStyle name="Output 2" xfId="78"/>
    <cellStyle name="Output 3" xfId="79"/>
    <cellStyle name="Style 1" xfId="80"/>
    <cellStyle name="Title 2" xfId="81"/>
    <cellStyle name="Title 3" xfId="82"/>
    <cellStyle name="Total 2" xfId="83"/>
    <cellStyle name="Total 3" xfId="84"/>
    <cellStyle name="Warning Text 2" xfId="85"/>
    <cellStyle name="Warning Text 3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08830101273313"/>
          <c:y val="5.1400554097404488E-2"/>
          <c:w val="0.79243691660844551"/>
          <c:h val="0.61711687080781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analys!$M$35</c:f>
              <c:strCache>
                <c:ptCount val="1"/>
                <c:pt idx="0">
                  <c:v>+ R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analys!$M$52:$M$57</c:f>
                <c:numCache>
                  <c:formatCode>General</c:formatCode>
                  <c:ptCount val="6"/>
                  <c:pt idx="0">
                    <c:v>141.86794867248761</c:v>
                  </c:pt>
                  <c:pt idx="1">
                    <c:v>532.05225427611208</c:v>
                  </c:pt>
                  <c:pt idx="2">
                    <c:v>60.955977178514168</c:v>
                  </c:pt>
                  <c:pt idx="4">
                    <c:v>73.895393548067887</c:v>
                  </c:pt>
                  <c:pt idx="5">
                    <c:v>365.88516125547801</c:v>
                  </c:pt>
                </c:numCache>
              </c:numRef>
            </c:plus>
            <c:minus>
              <c:numRef>
                <c:f>analys!$M$52:$M$57</c:f>
                <c:numCache>
                  <c:formatCode>General</c:formatCode>
                  <c:ptCount val="6"/>
                  <c:pt idx="0">
                    <c:v>141.86794867248761</c:v>
                  </c:pt>
                  <c:pt idx="1">
                    <c:v>532.05225427611208</c:v>
                  </c:pt>
                  <c:pt idx="2">
                    <c:v>60.955977178514168</c:v>
                  </c:pt>
                  <c:pt idx="4">
                    <c:v>73.895393548067887</c:v>
                  </c:pt>
                  <c:pt idx="5">
                    <c:v>365.88516125547801</c:v>
                  </c:pt>
                </c:numCache>
              </c:numRef>
            </c:minus>
          </c:errBars>
          <c:cat>
            <c:strRef>
              <c:f>analys!$L$36:$L$41</c:f>
              <c:strCache>
                <c:ptCount val="6"/>
                <c:pt idx="0">
                  <c:v>SC Saga</c:v>
                </c:pt>
                <c:pt idx="1">
                  <c:v>SC Squire</c:v>
                </c:pt>
                <c:pt idx="2">
                  <c:v>TGx1740-2F</c:v>
                </c:pt>
                <c:pt idx="3">
                  <c:v>TGx1740-2F/urea</c:v>
                </c:pt>
                <c:pt idx="4">
                  <c:v>TGx1987-11E</c:v>
                </c:pt>
                <c:pt idx="5">
                  <c:v>TGx1987-62E</c:v>
                </c:pt>
              </c:strCache>
            </c:strRef>
          </c:cat>
          <c:val>
            <c:numRef>
              <c:f>analys!$M$36:$M$41</c:f>
              <c:numCache>
                <c:formatCode>General</c:formatCode>
                <c:ptCount val="6"/>
                <c:pt idx="0">
                  <c:v>586.37037037037032</c:v>
                </c:pt>
                <c:pt idx="1">
                  <c:v>1059.2592592592591</c:v>
                </c:pt>
                <c:pt idx="2">
                  <c:v>282.61728395061726</c:v>
                </c:pt>
                <c:pt idx="4">
                  <c:v>289.3086419753086</c:v>
                </c:pt>
                <c:pt idx="5">
                  <c:v>522.71604938271605</c:v>
                </c:pt>
              </c:numCache>
            </c:numRef>
          </c:val>
        </c:ser>
        <c:ser>
          <c:idx val="1"/>
          <c:order val="1"/>
          <c:tx>
            <c:strRef>
              <c:f>analys!$N$35</c:f>
              <c:strCache>
                <c:ptCount val="1"/>
                <c:pt idx="0">
                  <c:v>- R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analys!$N$52:$N$57</c:f>
                <c:numCache>
                  <c:formatCode>General</c:formatCode>
                  <c:ptCount val="6"/>
                  <c:pt idx="0">
                    <c:v>60.948575473993593</c:v>
                  </c:pt>
                  <c:pt idx="1">
                    <c:v>401.32641835671086</c:v>
                  </c:pt>
                  <c:pt idx="2">
                    <c:v>309.38136817023843</c:v>
                  </c:pt>
                  <c:pt idx="3">
                    <c:v>94.158077914965844</c:v>
                  </c:pt>
                  <c:pt idx="4">
                    <c:v>62.871237955915433</c:v>
                  </c:pt>
                  <c:pt idx="5">
                    <c:v>47.732073459704587</c:v>
                  </c:pt>
                </c:numCache>
              </c:numRef>
            </c:plus>
            <c:minus>
              <c:numRef>
                <c:f>analys!$N$52:$N$57</c:f>
                <c:numCache>
                  <c:formatCode>General</c:formatCode>
                  <c:ptCount val="6"/>
                  <c:pt idx="0">
                    <c:v>60.948575473993593</c:v>
                  </c:pt>
                  <c:pt idx="1">
                    <c:v>401.32641835671086</c:v>
                  </c:pt>
                  <c:pt idx="2">
                    <c:v>309.38136817023843</c:v>
                  </c:pt>
                  <c:pt idx="3">
                    <c:v>94.158077914965844</c:v>
                  </c:pt>
                  <c:pt idx="4">
                    <c:v>62.871237955915433</c:v>
                  </c:pt>
                  <c:pt idx="5">
                    <c:v>47.732073459704587</c:v>
                  </c:pt>
                </c:numCache>
              </c:numRef>
            </c:minus>
          </c:errBars>
          <c:cat>
            <c:strRef>
              <c:f>analys!$L$36:$L$41</c:f>
              <c:strCache>
                <c:ptCount val="6"/>
                <c:pt idx="0">
                  <c:v>SC Saga</c:v>
                </c:pt>
                <c:pt idx="1">
                  <c:v>SC Squire</c:v>
                </c:pt>
                <c:pt idx="2">
                  <c:v>TGx1740-2F</c:v>
                </c:pt>
                <c:pt idx="3">
                  <c:v>TGx1740-2F/urea</c:v>
                </c:pt>
                <c:pt idx="4">
                  <c:v>TGx1987-11E</c:v>
                </c:pt>
                <c:pt idx="5">
                  <c:v>TGx1987-62E</c:v>
                </c:pt>
              </c:strCache>
            </c:strRef>
          </c:cat>
          <c:val>
            <c:numRef>
              <c:f>analys!$N$36:$N$41</c:f>
              <c:numCache>
                <c:formatCode>General</c:formatCode>
                <c:ptCount val="6"/>
                <c:pt idx="0">
                  <c:v>644.44444444444446</c:v>
                </c:pt>
                <c:pt idx="1">
                  <c:v>810.27160493827159</c:v>
                </c:pt>
                <c:pt idx="2">
                  <c:v>790.3209876543209</c:v>
                </c:pt>
                <c:pt idx="3">
                  <c:v>481.82716049382708</c:v>
                </c:pt>
                <c:pt idx="4">
                  <c:v>921.87654320987656</c:v>
                </c:pt>
                <c:pt idx="5">
                  <c:v>549.98518518518529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771712"/>
        <c:axId val="206773248"/>
      </c:barChart>
      <c:catAx>
        <c:axId val="206771712"/>
        <c:scaling>
          <c:orientation val="minMax"/>
        </c:scaling>
        <c:delete val="0"/>
        <c:axPos val="b"/>
        <c:majorTickMark val="out"/>
        <c:minorTickMark val="none"/>
        <c:tickLblPos val="nextTo"/>
        <c:crossAx val="206773248"/>
        <c:crosses val="autoZero"/>
        <c:auto val="1"/>
        <c:lblAlgn val="ctr"/>
        <c:lblOffset val="100"/>
        <c:noMultiLvlLbl val="0"/>
      </c:catAx>
      <c:valAx>
        <c:axId val="206773248"/>
        <c:scaling>
          <c:orientation val="minMax"/>
          <c:max val="20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grain yield (kg/ha)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8.27019539224263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6771712"/>
        <c:crosses val="autoZero"/>
        <c:crossBetween val="between"/>
        <c:majorUnit val="500"/>
      </c:valAx>
    </c:plotArea>
    <c:legend>
      <c:legendPos val="r"/>
      <c:layout>
        <c:manualLayout>
          <c:xMode val="edge"/>
          <c:yMode val="edge"/>
          <c:x val="0.88599684032301729"/>
          <c:y val="2.7393919510061246E-2"/>
          <c:w val="9.9290142688998412E-2"/>
          <c:h val="0.17307159521726451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48701155346236"/>
          <c:y val="5.2824074074074072E-2"/>
          <c:w val="0.78692741678318245"/>
          <c:h val="0.596452318460192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analys!$R$35</c:f>
              <c:strCache>
                <c:ptCount val="1"/>
                <c:pt idx="0">
                  <c:v>+ R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analys!$R$52:$R$57</c:f>
                <c:numCache>
                  <c:formatCode>General</c:formatCode>
                  <c:ptCount val="6"/>
                  <c:pt idx="0">
                    <c:v>84.933267340572897</c:v>
                  </c:pt>
                  <c:pt idx="1">
                    <c:v>1396.6374302524537</c:v>
                  </c:pt>
                  <c:pt idx="2">
                    <c:v>65.6582442205614</c:v>
                  </c:pt>
                  <c:pt idx="4">
                    <c:v>181.82448179963257</c:v>
                  </c:pt>
                  <c:pt idx="5">
                    <c:v>841.84088762586543</c:v>
                  </c:pt>
                </c:numCache>
              </c:numRef>
            </c:plus>
            <c:minus>
              <c:numRef>
                <c:f>analys!$R$52:$R$57</c:f>
                <c:numCache>
                  <c:formatCode>General</c:formatCode>
                  <c:ptCount val="6"/>
                  <c:pt idx="0">
                    <c:v>84.933267340572897</c:v>
                  </c:pt>
                  <c:pt idx="1">
                    <c:v>1396.6374302524537</c:v>
                  </c:pt>
                  <c:pt idx="2">
                    <c:v>65.6582442205614</c:v>
                  </c:pt>
                  <c:pt idx="4">
                    <c:v>181.82448179963257</c:v>
                  </c:pt>
                  <c:pt idx="5">
                    <c:v>841.84088762586543</c:v>
                  </c:pt>
                </c:numCache>
              </c:numRef>
            </c:minus>
          </c:errBars>
          <c:cat>
            <c:strRef>
              <c:f>analys!$Q$36:$Q$41</c:f>
              <c:strCache>
                <c:ptCount val="6"/>
                <c:pt idx="0">
                  <c:v>SC Saga</c:v>
                </c:pt>
                <c:pt idx="1">
                  <c:v>SC Squire</c:v>
                </c:pt>
                <c:pt idx="2">
                  <c:v>TGx1740-2F</c:v>
                </c:pt>
                <c:pt idx="3">
                  <c:v>TGx1740-2F/urea</c:v>
                </c:pt>
                <c:pt idx="4">
                  <c:v>TGx1987-11E</c:v>
                </c:pt>
                <c:pt idx="5">
                  <c:v>TGx1987-62E</c:v>
                </c:pt>
              </c:strCache>
            </c:strRef>
          </c:cat>
          <c:val>
            <c:numRef>
              <c:f>analys!$R$36:$R$41</c:f>
              <c:numCache>
                <c:formatCode>General</c:formatCode>
                <c:ptCount val="6"/>
                <c:pt idx="0">
                  <c:v>1419.159488269858</c:v>
                </c:pt>
                <c:pt idx="1">
                  <c:v>2621.0602512967325</c:v>
                </c:pt>
                <c:pt idx="2">
                  <c:v>1040.554736241093</c:v>
                </c:pt>
                <c:pt idx="4">
                  <c:v>1391.5589766349367</c:v>
                </c:pt>
                <c:pt idx="5">
                  <c:v>2639.7461433972367</c:v>
                </c:pt>
              </c:numCache>
            </c:numRef>
          </c:val>
        </c:ser>
        <c:ser>
          <c:idx val="1"/>
          <c:order val="1"/>
          <c:tx>
            <c:strRef>
              <c:f>analys!$S$35</c:f>
              <c:strCache>
                <c:ptCount val="1"/>
                <c:pt idx="0">
                  <c:v>- R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analys!$S$52:$S$57</c:f>
                <c:numCache>
                  <c:formatCode>General</c:formatCode>
                  <c:ptCount val="6"/>
                  <c:pt idx="0">
                    <c:v>231.9712904587353</c:v>
                  </c:pt>
                  <c:pt idx="1">
                    <c:v>476.67359408757216</c:v>
                  </c:pt>
                  <c:pt idx="2">
                    <c:v>566.71135065243004</c:v>
                  </c:pt>
                  <c:pt idx="3">
                    <c:v>113.62024543856219</c:v>
                  </c:pt>
                  <c:pt idx="4">
                    <c:v>329.31617009501326</c:v>
                  </c:pt>
                  <c:pt idx="5">
                    <c:v>135.04246193974691</c:v>
                  </c:pt>
                </c:numCache>
              </c:numRef>
            </c:plus>
            <c:minus>
              <c:numRef>
                <c:f>analys!$S$52:$S$57</c:f>
                <c:numCache>
                  <c:formatCode>General</c:formatCode>
                  <c:ptCount val="6"/>
                  <c:pt idx="0">
                    <c:v>231.9712904587353</c:v>
                  </c:pt>
                  <c:pt idx="1">
                    <c:v>476.67359408757216</c:v>
                  </c:pt>
                  <c:pt idx="2">
                    <c:v>566.71135065243004</c:v>
                  </c:pt>
                  <c:pt idx="3">
                    <c:v>113.62024543856219</c:v>
                  </c:pt>
                  <c:pt idx="4">
                    <c:v>329.31617009501326</c:v>
                  </c:pt>
                  <c:pt idx="5">
                    <c:v>135.04246193974691</c:v>
                  </c:pt>
                </c:numCache>
              </c:numRef>
            </c:minus>
          </c:errBars>
          <c:cat>
            <c:strRef>
              <c:f>analys!$Q$36:$Q$41</c:f>
              <c:strCache>
                <c:ptCount val="6"/>
                <c:pt idx="0">
                  <c:v>SC Saga</c:v>
                </c:pt>
                <c:pt idx="1">
                  <c:v>SC Squire</c:v>
                </c:pt>
                <c:pt idx="2">
                  <c:v>TGx1740-2F</c:v>
                </c:pt>
                <c:pt idx="3">
                  <c:v>TGx1740-2F/urea</c:v>
                </c:pt>
                <c:pt idx="4">
                  <c:v>TGx1987-11E</c:v>
                </c:pt>
                <c:pt idx="5">
                  <c:v>TGx1987-62E</c:v>
                </c:pt>
              </c:strCache>
            </c:strRef>
          </c:cat>
          <c:val>
            <c:numRef>
              <c:f>analys!$S$36:$S$41</c:f>
              <c:numCache>
                <c:formatCode>General</c:formatCode>
                <c:ptCount val="6"/>
                <c:pt idx="0">
                  <c:v>1885.1830314715019</c:v>
                </c:pt>
                <c:pt idx="1">
                  <c:v>2318.0908791487996</c:v>
                </c:pt>
                <c:pt idx="2">
                  <c:v>1787.7930053681878</c:v>
                </c:pt>
                <c:pt idx="3">
                  <c:v>966.02173814217167</c:v>
                </c:pt>
                <c:pt idx="4">
                  <c:v>2751.2755961394523</c:v>
                </c:pt>
                <c:pt idx="5">
                  <c:v>2150.5391334121491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791424"/>
        <c:axId val="206792960"/>
      </c:barChart>
      <c:catAx>
        <c:axId val="206791424"/>
        <c:scaling>
          <c:orientation val="minMax"/>
        </c:scaling>
        <c:delete val="0"/>
        <c:axPos val="b"/>
        <c:majorTickMark val="out"/>
        <c:minorTickMark val="none"/>
        <c:tickLblPos val="nextTo"/>
        <c:crossAx val="206792960"/>
        <c:crosses val="autoZero"/>
        <c:auto val="1"/>
        <c:lblAlgn val="ctr"/>
        <c:lblOffset val="100"/>
        <c:noMultiLvlLbl val="0"/>
      </c:catAx>
      <c:valAx>
        <c:axId val="206792960"/>
        <c:scaling>
          <c:orientation val="minMax"/>
          <c:max val="50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stover yield (kg/ha)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2.922973170020414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6791424"/>
        <c:crosses val="autoZero"/>
        <c:crossBetween val="between"/>
        <c:majorUnit val="1000"/>
      </c:valAx>
    </c:plotArea>
    <c:legend>
      <c:legendPos val="r"/>
      <c:layout>
        <c:manualLayout>
          <c:xMode val="edge"/>
          <c:yMode val="edge"/>
          <c:x val="0.89080064758260358"/>
          <c:y val="2.4575313502478859E-2"/>
          <c:w val="9.6738293227365268E-2"/>
          <c:h val="0.17307159521726451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466725</xdr:colOff>
      <xdr:row>57</xdr:row>
      <xdr:rowOff>185737</xdr:rowOff>
    </xdr:from>
    <xdr:to>
      <xdr:col>14</xdr:col>
      <xdr:colOff>666750</xdr:colOff>
      <xdr:row>72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457200</xdr:colOff>
      <xdr:row>59</xdr:row>
      <xdr:rowOff>14287</xdr:rowOff>
    </xdr:from>
    <xdr:to>
      <xdr:col>19</xdr:col>
      <xdr:colOff>447675</xdr:colOff>
      <xdr:row>73</xdr:row>
      <xdr:rowOff>90487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ranke, Linus" refreshedDate="40801.396696180556" createdVersion="4" refreshedVersion="4" minRefreshableVersion="3" recordCount="33">
  <cacheSource type="worksheet">
    <worksheetSource ref="A1:I34" sheet="analys"/>
  </cacheSource>
  <cacheFields count="9">
    <cacheField name="Replication No." numFmtId="0">
      <sharedItems containsSemiMixedTypes="0" containsString="0" containsNumber="1" containsInteger="1" minValue="1" maxValue="3"/>
    </cacheField>
    <cacheField name="Treatment No." numFmtId="0">
      <sharedItems containsNonDate="0" containsString="0" containsBlank="1"/>
    </cacheField>
    <cacheField name="Main treatment" numFmtId="0">
      <sharedItems count="2">
        <s v="not innoculated"/>
        <s v="innoculated"/>
      </sharedItems>
    </cacheField>
    <cacheField name="Variety" numFmtId="0">
      <sharedItems count="6">
        <s v="TGx1740-2F"/>
        <s v="SC Saga"/>
        <s v="TGx1987-62E"/>
        <s v="SC Squire"/>
        <s v="TGx1987-11E"/>
        <s v="TGx1740-2F/urea"/>
      </sharedItems>
    </cacheField>
    <cacheField name="Plot No." numFmtId="0">
      <sharedItems containsSemiMixedTypes="0" containsString="0" containsNumber="1" containsInteger="1" minValue="2" maxValue="42"/>
    </cacheField>
    <cacheField name="Grain" numFmtId="0">
      <sharedItems containsSemiMixedTypes="0" containsString="0" containsNumber="1" minValue="56.444444444444443" maxValue="2120.8888888888887"/>
    </cacheField>
    <cacheField name="Haulm" numFmtId="0">
      <sharedItems containsSemiMixedTypes="0" containsString="0" containsNumber="1" minValue="0" maxValue="3787.3358938442307"/>
    </cacheField>
    <cacheField name="Husk" numFmtId="0">
      <sharedItems containsSemiMixedTypes="0" containsString="0" containsNumber="1" minValue="223.55555555555554" maxValue="1612.2962962962963"/>
    </cacheField>
    <cacheField name="Total stover" numFmtId="0">
      <sharedItems containsSemiMixedTypes="0" containsString="0" containsNumber="1" minValue="776.59259259259261" maxValue="5399.632190140527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n v="1"/>
    <m/>
    <x v="0"/>
    <x v="0"/>
    <n v="2"/>
    <n v="1405.037037037037"/>
    <n v="1506.3703703703704"/>
    <n v="1377.7777777777778"/>
    <n v="2884.1481481481483"/>
  </r>
  <r>
    <n v="1"/>
    <m/>
    <x v="0"/>
    <x v="1"/>
    <n v="3"/>
    <n v="717.48148148148152"/>
    <n v="1419.1637467881339"/>
    <n v="716.44444444444446"/>
    <n v="2135.6081912325785"/>
  </r>
  <r>
    <n v="1"/>
    <m/>
    <x v="0"/>
    <x v="2"/>
    <n v="4"/>
    <n v="560.88888888888891"/>
    <n v="1647.0227920227919"/>
    <n v="589.03703703703707"/>
    <n v="2236.0598290598291"/>
  </r>
  <r>
    <n v="1"/>
    <m/>
    <x v="0"/>
    <x v="3"/>
    <n v="5"/>
    <n v="948.44444444444446"/>
    <n v="1099.9717954427374"/>
    <n v="853.18518518518522"/>
    <n v="1953.1569806279226"/>
  </r>
  <r>
    <n v="1"/>
    <m/>
    <x v="0"/>
    <x v="4"/>
    <n v="6"/>
    <n v="799.11111111111109"/>
    <n v="1139.3267326732673"/>
    <n v="953.48148148148164"/>
    <n v="2092.8082141547488"/>
  </r>
  <r>
    <n v="1"/>
    <m/>
    <x v="0"/>
    <x v="5"/>
    <n v="7"/>
    <n v="443.25925925925918"/>
    <n v="703.80870349862607"/>
    <n v="465.62962962962968"/>
    <n v="1169.4383331282556"/>
  </r>
  <r>
    <n v="2"/>
    <m/>
    <x v="1"/>
    <x v="1"/>
    <n v="8"/>
    <n v="785.33333333333348"/>
    <n v="981.23685447957268"/>
    <n v="576.2962962962963"/>
    <n v="1557.533150775869"/>
  </r>
  <r>
    <n v="2"/>
    <m/>
    <x v="1"/>
    <x v="4"/>
    <n v="9"/>
    <n v="432.1481481481481"/>
    <n v="706.76844783715012"/>
    <n v="400.59259259259255"/>
    <n v="1107.3610404297426"/>
  </r>
  <r>
    <n v="1"/>
    <m/>
    <x v="1"/>
    <x v="2"/>
    <n v="10"/>
    <n v="223.40740740740745"/>
    <n v="1792.96"/>
    <n v="258.96296296296299"/>
    <n v="2051.9229629629631"/>
  </r>
  <r>
    <n v="1"/>
    <m/>
    <x v="1"/>
    <x v="1"/>
    <n v="12"/>
    <n v="662.07407407407402"/>
    <n v="831.89125295508279"/>
    <n v="603.40740740740739"/>
    <n v="1435.2986603624902"/>
  </r>
  <r>
    <n v="1"/>
    <m/>
    <x v="1"/>
    <x v="3"/>
    <n v="13"/>
    <n v="591.25925925925924"/>
    <n v="916.98222110580809"/>
    <n v="562.66666666666674"/>
    <n v="1479.6488877724748"/>
  </r>
  <r>
    <n v="1"/>
    <m/>
    <x v="1"/>
    <x v="4"/>
    <n v="14"/>
    <n v="185.03703703703704"/>
    <n v="1113.6231884057972"/>
    <n v="223.55555555555554"/>
    <n v="1337.1787439613527"/>
  </r>
  <r>
    <n v="1"/>
    <m/>
    <x v="1"/>
    <x v="0"/>
    <n v="15"/>
    <n v="385.48148148148147"/>
    <n v="586.68297900788889"/>
    <n v="374.51851851851859"/>
    <n v="961.20149752640748"/>
  </r>
  <r>
    <n v="3"/>
    <m/>
    <x v="0"/>
    <x v="5"/>
    <n v="17"/>
    <n v="341.48148148148147"/>
    <n v="538.55280722418524"/>
    <n v="413.48148148148147"/>
    <n v="952.03428870566677"/>
  </r>
  <r>
    <n v="3"/>
    <m/>
    <x v="0"/>
    <x v="1"/>
    <n v="18"/>
    <n v="523.4074074074075"/>
    <n v="916.11387402511104"/>
    <n v="505.62962962962968"/>
    <n v="1421.7435036547408"/>
  </r>
  <r>
    <n v="2"/>
    <m/>
    <x v="0"/>
    <x v="1"/>
    <n v="19"/>
    <n v="692.44444444444446"/>
    <n v="1378.9381402679273"/>
    <n v="719.25925925925912"/>
    <n v="2098.1973995271865"/>
  </r>
  <r>
    <n v="2"/>
    <m/>
    <x v="0"/>
    <x v="2"/>
    <n v="20"/>
    <n v="626.66666666666663"/>
    <n v="1209.4693877551017"/>
    <n v="676.44444444444446"/>
    <n v="1885.9138321995461"/>
  </r>
  <r>
    <n v="2"/>
    <m/>
    <x v="0"/>
    <x v="5"/>
    <n v="21"/>
    <n v="660.74074074074076"/>
    <n v="0"/>
    <n v="776.59259259259261"/>
    <n v="776.59259259259261"/>
  </r>
  <r>
    <n v="2"/>
    <m/>
    <x v="0"/>
    <x v="0"/>
    <n v="23"/>
    <n v="421.77777777777771"/>
    <n v="652.71297190910718"/>
    <n v="337.92592592592592"/>
    <n v="990.63889783503305"/>
  </r>
  <r>
    <n v="2"/>
    <m/>
    <x v="0"/>
    <x v="3"/>
    <n v="24"/>
    <n v="1425.9259259259259"/>
    <n v="1994.8522535550733"/>
    <n v="1268.4444444444443"/>
    <n v="3263.2966979995176"/>
  </r>
  <r>
    <n v="2"/>
    <m/>
    <x v="0"/>
    <x v="4"/>
    <n v="25"/>
    <n v="959.70370370370358"/>
    <n v="2186.6077998528335"/>
    <n v="906.66666666666663"/>
    <n v="3093.2744665195"/>
  </r>
  <r>
    <n v="3"/>
    <m/>
    <x v="1"/>
    <x v="2"/>
    <n v="27"/>
    <n v="94.074074074074076"/>
    <n v="536.18789521228541"/>
    <n v="1031.1111111111111"/>
    <n v="1567.2990063233965"/>
  </r>
  <r>
    <n v="2"/>
    <m/>
    <x v="1"/>
    <x v="2"/>
    <n v="28"/>
    <n v="1250.6666666666667"/>
    <n v="3265.0534979423869"/>
    <n v="1034.962962962963"/>
    <n v="4300.01646090535"/>
  </r>
  <r>
    <n v="2"/>
    <m/>
    <x v="1"/>
    <x v="3"/>
    <n v="29"/>
    <n v="2120.8888888888887"/>
    <n v="3787.3358938442307"/>
    <n v="1612.2962962962963"/>
    <n v="5399.6321901405272"/>
  </r>
  <r>
    <n v="2"/>
    <m/>
    <x v="1"/>
    <x v="0"/>
    <n v="32"/>
    <n v="287.85185185185185"/>
    <n v="646.36132031613181"/>
    <n v="343.25925925925924"/>
    <n v="989.62057957539105"/>
  </r>
  <r>
    <n v="3"/>
    <m/>
    <x v="0"/>
    <x v="0"/>
    <n v="33"/>
    <n v="544.14814814814804"/>
    <n v="958.07345160286332"/>
    <n v="530.51851851851859"/>
    <n v="1488.591970121382"/>
  </r>
  <r>
    <n v="3"/>
    <m/>
    <x v="0"/>
    <x v="4"/>
    <n v="34"/>
    <n v="1006.8148148148148"/>
    <n v="2314.5589225589229"/>
    <n v="753.18518518518533"/>
    <n v="3067.7441077441081"/>
  </r>
  <r>
    <n v="3"/>
    <m/>
    <x v="0"/>
    <x v="2"/>
    <n v="35"/>
    <n v="462.40000000000003"/>
    <n v="1863.4215167548498"/>
    <n v="466.22222222222223"/>
    <n v="2329.6437389770722"/>
  </r>
  <r>
    <n v="3"/>
    <m/>
    <x v="0"/>
    <x v="3"/>
    <n v="36"/>
    <n v="56.444444444444443"/>
    <n v="1005.0782180782181"/>
    <n v="732.74074074074076"/>
    <n v="1737.8189588189589"/>
  </r>
  <r>
    <n v="3"/>
    <m/>
    <x v="1"/>
    <x v="4"/>
    <n v="38"/>
    <n v="250.74074074074076"/>
    <n v="1432.9149232914924"/>
    <n v="297.22222222222223"/>
    <n v="1730.1371455137146"/>
  </r>
  <r>
    <n v="3"/>
    <m/>
    <x v="1"/>
    <x v="1"/>
    <n v="39"/>
    <n v="311.70370370370375"/>
    <n v="896.64665367121506"/>
    <n v="368.00000000000006"/>
    <n v="1264.6466536712151"/>
  </r>
  <r>
    <n v="3"/>
    <m/>
    <x v="1"/>
    <x v="0"/>
    <n v="40"/>
    <n v="174.51851851851848"/>
    <n v="875.58287236222111"/>
    <n v="295.25925925925924"/>
    <n v="1170.8421316214803"/>
  </r>
  <r>
    <n v="3"/>
    <m/>
    <x v="1"/>
    <x v="3"/>
    <n v="42"/>
    <n v="465.62962962962956"/>
    <n v="720.78856486608413"/>
    <n v="263.11111111111109"/>
    <n v="983.8996759771952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L24:O32" firstHeaderRow="1" firstDataRow="2" firstDataCol="1"/>
  <pivotFields count="9">
    <pivotField showAll="0"/>
    <pivotField showAll="0"/>
    <pivotField axis="axisCol" showAll="0">
      <items count="3">
        <item x="1"/>
        <item x="0"/>
        <item t="default"/>
      </items>
    </pivotField>
    <pivotField axis="axisRow" showAll="0">
      <items count="7">
        <item x="1"/>
        <item x="3"/>
        <item x="0"/>
        <item x="5"/>
        <item x="4"/>
        <item x="2"/>
        <item t="default"/>
      </items>
    </pivotField>
    <pivotField showAll="0"/>
    <pivotField dataField="1" showAll="0"/>
    <pivotField showAll="0"/>
    <pivotField showAll="0"/>
    <pivotField showAll="0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StdDev of Grain" fld="5" subtotal="stdDev" baseField="3" baseItem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L13:O21" firstHeaderRow="1" firstDataRow="2" firstDataCol="1"/>
  <pivotFields count="9">
    <pivotField showAll="0"/>
    <pivotField showAll="0"/>
    <pivotField axis="axisCol" showAll="0">
      <items count="3">
        <item x="1"/>
        <item x="0"/>
        <item t="default"/>
      </items>
    </pivotField>
    <pivotField axis="axisRow" showAll="0">
      <items count="7">
        <item x="1"/>
        <item x="3"/>
        <item x="0"/>
        <item x="5"/>
        <item x="4"/>
        <item x="2"/>
        <item t="default"/>
      </items>
    </pivotField>
    <pivotField showAll="0"/>
    <pivotField dataField="1" showAll="0"/>
    <pivotField showAll="0"/>
    <pivotField showAll="0"/>
    <pivotField showAll="0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Count of Grain" fld="5" subtotal="count" baseField="3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L2:O10" firstHeaderRow="1" firstDataRow="2" firstDataCol="1"/>
  <pivotFields count="9">
    <pivotField showAll="0"/>
    <pivotField showAll="0"/>
    <pivotField axis="axisCol" showAll="0">
      <items count="3">
        <item x="1"/>
        <item x="0"/>
        <item t="default"/>
      </items>
    </pivotField>
    <pivotField axis="axisRow" showAll="0">
      <items count="7">
        <item x="1"/>
        <item x="3"/>
        <item x="0"/>
        <item x="5"/>
        <item x="4"/>
        <item x="2"/>
        <item t="default"/>
      </items>
    </pivotField>
    <pivotField showAll="0"/>
    <pivotField dataField="1" showAll="0"/>
    <pivotField showAll="0"/>
    <pivotField showAll="0"/>
    <pivotField showAll="0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Average of Grain" fld="5" subtotal="average" baseField="3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6" cacheId="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Q24:T32" firstHeaderRow="1" firstDataRow="2" firstDataCol="1"/>
  <pivotFields count="9">
    <pivotField showAll="0"/>
    <pivotField showAll="0"/>
    <pivotField axis="axisCol" showAll="0">
      <items count="3">
        <item x="1"/>
        <item x="0"/>
        <item t="default"/>
      </items>
    </pivotField>
    <pivotField axis="axisRow" showAll="0">
      <items count="7">
        <item x="1"/>
        <item x="3"/>
        <item x="0"/>
        <item x="5"/>
        <item x="4"/>
        <item x="2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StdDev of Total stover" fld="8" subtotal="stdDev" baseField="3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5" cacheId="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Q13:T21" firstHeaderRow="1" firstDataRow="2" firstDataCol="1"/>
  <pivotFields count="9">
    <pivotField showAll="0"/>
    <pivotField showAll="0"/>
    <pivotField axis="axisCol" showAll="0">
      <items count="3">
        <item x="1"/>
        <item x="0"/>
        <item t="default"/>
      </items>
    </pivotField>
    <pivotField axis="axisRow" showAll="0">
      <items count="7">
        <item x="1"/>
        <item x="3"/>
        <item x="0"/>
        <item x="5"/>
        <item x="4"/>
        <item x="2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Count of Total stover" fld="8" subtotal="count" baseField="3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4" cacheId="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Q2:T10" firstHeaderRow="1" firstDataRow="2" firstDataCol="1"/>
  <pivotFields count="9">
    <pivotField showAll="0"/>
    <pivotField showAll="0"/>
    <pivotField axis="axisCol" showAll="0">
      <items count="3">
        <item x="1"/>
        <item x="0"/>
        <item t="default"/>
      </items>
    </pivotField>
    <pivotField axis="axisRow" showAll="0">
      <items count="7">
        <item x="1"/>
        <item x="3"/>
        <item x="0"/>
        <item x="5"/>
        <item x="4"/>
        <item x="2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Average of Total stover" fld="8" subtotal="average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7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General"/>
  <dimension ref="A1:AC23"/>
  <sheetViews>
    <sheetView workbookViewId="0">
      <selection activeCell="P6" sqref="P6"/>
    </sheetView>
  </sheetViews>
  <sheetFormatPr defaultRowHeight="15" x14ac:dyDescent="0.25"/>
  <cols>
    <col min="1" max="1" width="29.28515625" customWidth="1"/>
    <col min="2" max="2" width="17.85546875" customWidth="1"/>
    <col min="3" max="3" width="17.5703125" customWidth="1"/>
    <col min="4" max="4" width="16.85546875" customWidth="1"/>
    <col min="28" max="28" width="14.85546875" style="9" bestFit="1" customWidth="1"/>
  </cols>
  <sheetData>
    <row r="1" spans="1:29" s="1" customFormat="1" ht="18.75" x14ac:dyDescent="0.3">
      <c r="A1" s="11" t="s">
        <v>47</v>
      </c>
      <c r="AB1" s="51" t="s">
        <v>113</v>
      </c>
      <c r="AC1" s="52" t="s">
        <v>198</v>
      </c>
    </row>
    <row r="2" spans="1:29" s="1" customFormat="1" ht="18.75" x14ac:dyDescent="0.3">
      <c r="A2" s="11"/>
      <c r="AB2" s="52" t="s">
        <v>112</v>
      </c>
      <c r="AC2" s="52" t="s">
        <v>199</v>
      </c>
    </row>
    <row r="3" spans="1:29" s="1" customFormat="1" x14ac:dyDescent="0.25">
      <c r="A3" s="4" t="s">
        <v>116</v>
      </c>
      <c r="B3" s="5" t="s">
        <v>216</v>
      </c>
      <c r="C3" s="2" t="s">
        <v>200</v>
      </c>
      <c r="D3" s="2"/>
      <c r="AB3" s="52" t="s">
        <v>86</v>
      </c>
      <c r="AC3" s="52" t="s">
        <v>77</v>
      </c>
    </row>
    <row r="4" spans="1:29" x14ac:dyDescent="0.25">
      <c r="A4" s="4" t="s">
        <v>0</v>
      </c>
      <c r="B4" s="5" t="s">
        <v>213</v>
      </c>
      <c r="C4" s="7"/>
      <c r="D4" s="7"/>
      <c r="AB4" s="52" t="s">
        <v>85</v>
      </c>
      <c r="AC4" s="52" t="s">
        <v>106</v>
      </c>
    </row>
    <row r="5" spans="1:29" s="1" customFormat="1" x14ac:dyDescent="0.25">
      <c r="A5" s="4" t="s">
        <v>4</v>
      </c>
      <c r="B5" s="13" t="s">
        <v>201</v>
      </c>
      <c r="C5" s="7"/>
      <c r="D5" s="7"/>
      <c r="AB5" s="52" t="s">
        <v>82</v>
      </c>
    </row>
    <row r="6" spans="1:29" x14ac:dyDescent="0.25">
      <c r="A6" s="4" t="s">
        <v>118</v>
      </c>
      <c r="B6" s="5"/>
      <c r="C6" s="2"/>
      <c r="D6" s="2"/>
      <c r="AB6" s="52" t="s">
        <v>78</v>
      </c>
    </row>
    <row r="7" spans="1:29" ht="15.75" thickBot="1" x14ac:dyDescent="0.3">
      <c r="A7" s="4"/>
      <c r="B7" s="4" t="s">
        <v>114</v>
      </c>
      <c r="C7" s="4" t="s">
        <v>115</v>
      </c>
      <c r="D7" s="4" t="s">
        <v>117</v>
      </c>
      <c r="AB7" s="52" t="s">
        <v>26</v>
      </c>
    </row>
    <row r="8" spans="1:29" ht="15.75" thickBot="1" x14ac:dyDescent="0.3">
      <c r="A8" s="4" t="s">
        <v>104</v>
      </c>
      <c r="B8" s="62">
        <v>18.111139999999999</v>
      </c>
      <c r="C8" s="63">
        <v>30.743649999999999</v>
      </c>
      <c r="D8" s="63">
        <v>1308</v>
      </c>
      <c r="AB8" s="52" t="s">
        <v>111</v>
      </c>
    </row>
    <row r="9" spans="1:29" x14ac:dyDescent="0.25">
      <c r="A9" s="4"/>
      <c r="B9" s="2"/>
      <c r="C9" s="2"/>
      <c r="D9" s="2"/>
      <c r="AB9" s="52" t="s">
        <v>79</v>
      </c>
    </row>
    <row r="10" spans="1:29" x14ac:dyDescent="0.25">
      <c r="A10" s="4"/>
      <c r="AB10" s="52" t="s">
        <v>106</v>
      </c>
    </row>
    <row r="11" spans="1:29" x14ac:dyDescent="0.25">
      <c r="A11" s="12" t="s">
        <v>3</v>
      </c>
      <c r="B11" s="3"/>
      <c r="C11" s="1"/>
      <c r="D11" s="1"/>
    </row>
    <row r="12" spans="1:29" x14ac:dyDescent="0.25">
      <c r="A12" s="12" t="s">
        <v>5</v>
      </c>
      <c r="B12" s="3" t="s">
        <v>214</v>
      </c>
      <c r="C12" s="1"/>
      <c r="D12" s="1"/>
    </row>
    <row r="13" spans="1:29" x14ac:dyDescent="0.25">
      <c r="A13" s="12" t="s">
        <v>7</v>
      </c>
      <c r="B13" s="3" t="s">
        <v>215</v>
      </c>
      <c r="C13" s="1"/>
      <c r="D13" s="1"/>
    </row>
    <row r="14" spans="1:29" x14ac:dyDescent="0.25">
      <c r="A14" s="4"/>
      <c r="B14" s="4" t="s">
        <v>1</v>
      </c>
      <c r="C14" s="4" t="s">
        <v>2</v>
      </c>
      <c r="D14" s="4" t="s">
        <v>8</v>
      </c>
    </row>
    <row r="15" spans="1:29" x14ac:dyDescent="0.25">
      <c r="A15" s="12" t="s">
        <v>6</v>
      </c>
      <c r="B15" s="5"/>
      <c r="C15" s="5"/>
      <c r="D15" s="5">
        <v>2010</v>
      </c>
    </row>
    <row r="16" spans="1:29" s="24" customFormat="1" x14ac:dyDescent="0.25">
      <c r="A16" s="12"/>
      <c r="B16" s="7"/>
      <c r="C16" s="7"/>
      <c r="D16" s="7"/>
      <c r="AB16" s="9"/>
    </row>
    <row r="17" spans="1:28" s="24" customFormat="1" x14ac:dyDescent="0.25">
      <c r="A17" s="12"/>
      <c r="B17" s="7"/>
      <c r="C17" s="7"/>
      <c r="D17" s="7"/>
      <c r="AB17" s="9"/>
    </row>
    <row r="18" spans="1:28" x14ac:dyDescent="0.25">
      <c r="A18" s="1"/>
      <c r="B18" s="1"/>
      <c r="C18" s="1"/>
      <c r="D18" s="1"/>
    </row>
    <row r="19" spans="1:28" s="1" customFormat="1" x14ac:dyDescent="0.25">
      <c r="A19" s="6" t="s">
        <v>92</v>
      </c>
      <c r="B19" s="50" t="s">
        <v>196</v>
      </c>
      <c r="AB19" s="9"/>
    </row>
    <row r="20" spans="1:28" x14ac:dyDescent="0.25">
      <c r="A20" s="13"/>
      <c r="B20" s="13"/>
    </row>
    <row r="22" spans="1:28" x14ac:dyDescent="0.25">
      <c r="A22" s="6" t="s">
        <v>197</v>
      </c>
      <c r="B22" s="50" t="s">
        <v>196</v>
      </c>
    </row>
    <row r="23" spans="1:28" x14ac:dyDescent="0.25">
      <c r="A23" s="13"/>
      <c r="B23" s="13"/>
    </row>
  </sheetData>
  <dataValidations count="6">
    <dataValidation type="whole" operator="greaterThan" allowBlank="1" showInputMessage="1" showErrorMessage="1" sqref="D15:D17">
      <formula1>2009</formula1>
    </dataValidation>
    <dataValidation type="whole" allowBlank="1" showInputMessage="1" showErrorMessage="1" sqref="C15:C17">
      <formula1>1</formula1>
      <formula2>12</formula2>
    </dataValidation>
    <dataValidation type="whole" allowBlank="1" showInputMessage="1" showErrorMessage="1" sqref="B15:B17">
      <formula1>1</formula1>
      <formula2>31</formula2>
    </dataValidation>
    <dataValidation type="list" allowBlank="1" showInputMessage="1" showErrorMessage="1" sqref="B4">
      <formula1>"D.R. Congo,Ghana,Kenya,Malawi,Mozambique,Nigeria,Rwanda,South Africa,Tanzania,Zimbabwe"</formula1>
    </dataValidation>
    <dataValidation type="list" allowBlank="1" showInputMessage="1" showErrorMessage="1" sqref="A20">
      <formula1>$AB$2:$AB$10</formula1>
    </dataValidation>
    <dataValidation type="list" allowBlank="1" showInputMessage="1" showErrorMessage="1" sqref="A23">
      <formula1>$AC$2:$AC$4</formula1>
    </dataValidation>
  </dataValidations>
  <pageMargins left="0.7" right="0.7" top="0.75" bottom="0.75" header="0.3" footer="0.3"/>
  <pageSetup orientation="portrait" horizontalDpi="429496729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A3" sqref="A3:L3"/>
    </sheetView>
  </sheetViews>
  <sheetFormatPr defaultRowHeight="15" x14ac:dyDescent="0.25"/>
  <sheetData>
    <row r="1" spans="1:13" ht="25.5" x14ac:dyDescent="0.25">
      <c r="A1" s="17" t="s">
        <v>243</v>
      </c>
      <c r="B1" s="20" t="s">
        <v>130</v>
      </c>
      <c r="C1" s="19" t="s">
        <v>129</v>
      </c>
      <c r="D1" s="18" t="s">
        <v>120</v>
      </c>
      <c r="E1" s="18" t="s">
        <v>121</v>
      </c>
      <c r="F1" s="16" t="s">
        <v>122</v>
      </c>
      <c r="G1" s="16" t="s">
        <v>123</v>
      </c>
      <c r="H1" s="16" t="s">
        <v>124</v>
      </c>
      <c r="I1" s="16" t="s">
        <v>125</v>
      </c>
      <c r="J1" s="18" t="s">
        <v>126</v>
      </c>
      <c r="K1" s="18" t="s">
        <v>127</v>
      </c>
      <c r="L1" s="16" t="s">
        <v>128</v>
      </c>
    </row>
    <row r="2" spans="1:13" x14ac:dyDescent="0.25">
      <c r="A2" s="15"/>
      <c r="B2" s="21" t="s">
        <v>132</v>
      </c>
      <c r="C2" s="15" t="s">
        <v>132</v>
      </c>
      <c r="D2" s="15" t="s">
        <v>131</v>
      </c>
      <c r="E2" s="15" t="s">
        <v>244</v>
      </c>
      <c r="F2" s="15" t="s">
        <v>244</v>
      </c>
      <c r="G2" s="15" t="s">
        <v>244</v>
      </c>
      <c r="H2" s="15" t="s">
        <v>244</v>
      </c>
      <c r="I2" s="15" t="s">
        <v>244</v>
      </c>
      <c r="J2" s="15" t="s">
        <v>132</v>
      </c>
      <c r="K2" s="15" t="s">
        <v>132</v>
      </c>
      <c r="L2" s="15" t="s">
        <v>132</v>
      </c>
    </row>
    <row r="3" spans="1:13" x14ac:dyDescent="0.25">
      <c r="A3" s="85">
        <f>A8</f>
        <v>4.59</v>
      </c>
      <c r="B3" s="13"/>
      <c r="C3" s="85">
        <f>J8</f>
        <v>0.1</v>
      </c>
      <c r="D3" s="13">
        <f>E8/2.29</f>
        <v>10.383309073265405</v>
      </c>
      <c r="E3" s="13"/>
      <c r="F3" s="13">
        <f>D8/390</f>
        <v>0.61025641025641031</v>
      </c>
      <c r="G3" s="13">
        <f>C8/200</f>
        <v>7.45</v>
      </c>
      <c r="H3" s="13">
        <f>B8/120</f>
        <v>3.75</v>
      </c>
      <c r="I3" s="13"/>
      <c r="J3" s="13">
        <f>K8</f>
        <v>64</v>
      </c>
      <c r="K3" s="13">
        <f>M8</f>
        <v>18</v>
      </c>
      <c r="L3" s="13">
        <f>L8</f>
        <v>18</v>
      </c>
    </row>
    <row r="7" spans="1:13" x14ac:dyDescent="0.25">
      <c r="A7" s="78" t="s">
        <v>119</v>
      </c>
      <c r="B7" s="79" t="s">
        <v>233</v>
      </c>
      <c r="C7" s="79" t="s">
        <v>234</v>
      </c>
      <c r="D7" s="79" t="s">
        <v>235</v>
      </c>
      <c r="E7" s="80" t="s">
        <v>236</v>
      </c>
      <c r="F7" s="81" t="s">
        <v>237</v>
      </c>
      <c r="G7" s="78" t="s">
        <v>238</v>
      </c>
      <c r="H7" s="81" t="s">
        <v>237</v>
      </c>
      <c r="I7" s="81"/>
      <c r="J7" s="79" t="s">
        <v>239</v>
      </c>
      <c r="K7" s="81" t="s">
        <v>240</v>
      </c>
      <c r="L7" s="81" t="s">
        <v>241</v>
      </c>
      <c r="M7" s="81" t="s">
        <v>242</v>
      </c>
    </row>
    <row r="8" spans="1:13" x14ac:dyDescent="0.25">
      <c r="A8" s="82">
        <v>4.59</v>
      </c>
      <c r="B8" s="83">
        <v>450</v>
      </c>
      <c r="C8" s="83">
        <v>1490</v>
      </c>
      <c r="D8" s="83">
        <v>238</v>
      </c>
      <c r="E8" s="84">
        <v>23.777777777777779</v>
      </c>
      <c r="F8" s="83">
        <v>0.38</v>
      </c>
      <c r="G8" s="82">
        <v>0.5</v>
      </c>
      <c r="H8" s="83"/>
      <c r="I8" s="83"/>
      <c r="J8" s="82">
        <v>0.1</v>
      </c>
      <c r="K8" s="83">
        <v>64</v>
      </c>
      <c r="L8" s="83">
        <v>18</v>
      </c>
      <c r="M8" s="83">
        <v>18</v>
      </c>
    </row>
  </sheetData>
  <dataValidations count="3">
    <dataValidation type="decimal" allowBlank="1" showInputMessage="1" showErrorMessage="1" sqref="A3:C3">
      <formula1>0</formula1>
      <formula2>14</formula2>
    </dataValidation>
    <dataValidation type="decimal" allowBlank="1" showInputMessage="1" showErrorMessage="1" sqref="J3:L3">
      <formula1>0</formula1>
      <formula2>100</formula2>
    </dataValidation>
    <dataValidation type="decimal" operator="greaterThan" allowBlank="1" showInputMessage="1" showErrorMessage="1" sqref="D3:I3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49"/>
  <sheetViews>
    <sheetView topLeftCell="BI1" zoomScaleNormal="100" workbookViewId="0">
      <selection activeCell="BQ1" sqref="BQ1:BT1048576"/>
    </sheetView>
  </sheetViews>
  <sheetFormatPr defaultRowHeight="15" x14ac:dyDescent="0.25"/>
  <cols>
    <col min="1" max="1" width="11.7109375" customWidth="1"/>
    <col min="3" max="3" width="15.140625" bestFit="1" customWidth="1"/>
    <col min="4" max="4" width="16.28515625" customWidth="1"/>
    <col min="7" max="8" width="9.140625" style="24" customWidth="1"/>
    <col min="9" max="9" width="9" customWidth="1"/>
    <col min="10" max="11" width="9.140625" style="24" customWidth="1"/>
    <col min="13" max="13" width="14.5703125" customWidth="1"/>
    <col min="14" max="14" width="11.140625" customWidth="1"/>
    <col min="15" max="15" width="11.28515625" customWidth="1"/>
    <col min="16" max="17" width="9.140625" style="24" customWidth="1"/>
    <col min="19" max="20" width="9.140625" style="24" customWidth="1"/>
    <col min="22" max="23" width="9.140625" style="24" customWidth="1"/>
    <col min="26" max="27" width="9.140625" style="24" customWidth="1"/>
    <col min="28" max="28" width="17.140625" customWidth="1"/>
    <col min="45" max="45" width="15" customWidth="1"/>
    <col min="46" max="46" width="11.140625" customWidth="1"/>
    <col min="47" max="47" width="11.42578125" customWidth="1"/>
    <col min="48" max="48" width="10.85546875" customWidth="1"/>
    <col min="49" max="49" width="11" customWidth="1"/>
    <col min="50" max="50" width="11.85546875" customWidth="1"/>
    <col min="51" max="52" width="11.85546875" style="24" customWidth="1"/>
    <col min="55" max="55" width="10.85546875" customWidth="1"/>
    <col min="68" max="68" width="10.42578125" customWidth="1"/>
    <col min="69" max="69" width="10.28515625" customWidth="1"/>
    <col min="70" max="70" width="10.140625" customWidth="1"/>
    <col min="71" max="71" width="10.7109375" customWidth="1"/>
    <col min="72" max="72" width="11.5703125" customWidth="1"/>
  </cols>
  <sheetData>
    <row r="1" spans="1:115" ht="15.75" x14ac:dyDescent="0.25">
      <c r="A1" s="29" t="s">
        <v>133</v>
      </c>
      <c r="B1" s="30"/>
      <c r="C1" s="30"/>
      <c r="D1" s="30"/>
      <c r="E1" s="31"/>
      <c r="F1" s="31"/>
      <c r="G1" s="75" t="s">
        <v>134</v>
      </c>
      <c r="H1" s="76"/>
      <c r="I1" s="77"/>
      <c r="J1" s="27"/>
      <c r="K1" s="27"/>
      <c r="L1" s="27" t="s">
        <v>135</v>
      </c>
      <c r="M1" s="32"/>
      <c r="N1" s="32"/>
      <c r="O1" s="33"/>
      <c r="P1" s="28"/>
      <c r="Q1" s="28"/>
      <c r="R1" s="27" t="s">
        <v>136</v>
      </c>
      <c r="S1" s="27"/>
      <c r="T1" s="27"/>
      <c r="U1" s="28"/>
      <c r="V1" s="28"/>
      <c r="W1" s="28"/>
      <c r="X1" s="33"/>
      <c r="Y1" s="27" t="s">
        <v>137</v>
      </c>
      <c r="Z1" s="27"/>
      <c r="AA1" s="27"/>
      <c r="AB1" s="28"/>
      <c r="AC1" s="28"/>
      <c r="AD1" s="28"/>
      <c r="AE1" s="28"/>
      <c r="AF1" s="26" t="s">
        <v>138</v>
      </c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45"/>
      <c r="AT1" s="28"/>
      <c r="AU1" s="28"/>
      <c r="AV1" s="28"/>
      <c r="AW1" s="28"/>
      <c r="AX1" s="33"/>
      <c r="AY1" s="28"/>
      <c r="AZ1" s="28"/>
      <c r="BA1" s="27" t="s">
        <v>139</v>
      </c>
      <c r="BB1" s="27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48"/>
      <c r="BQ1" s="46"/>
      <c r="BR1" s="28"/>
      <c r="BS1" s="28"/>
      <c r="BT1" s="33"/>
    </row>
    <row r="2" spans="1:115" ht="120" x14ac:dyDescent="0.25">
      <c r="A2" s="37" t="s">
        <v>143</v>
      </c>
      <c r="B2" s="37" t="s">
        <v>144</v>
      </c>
      <c r="C2" s="37" t="s">
        <v>140</v>
      </c>
      <c r="D2" s="37" t="s">
        <v>195</v>
      </c>
      <c r="E2" s="37" t="s">
        <v>145</v>
      </c>
      <c r="F2" s="36" t="s">
        <v>77</v>
      </c>
      <c r="G2" s="69" t="s">
        <v>141</v>
      </c>
      <c r="H2" s="70"/>
      <c r="I2" s="71"/>
      <c r="J2" s="72" t="s">
        <v>146</v>
      </c>
      <c r="K2" s="73"/>
      <c r="L2" s="74"/>
      <c r="M2" s="37" t="s">
        <v>147</v>
      </c>
      <c r="N2" s="37" t="s">
        <v>142</v>
      </c>
      <c r="O2" s="36" t="s">
        <v>148</v>
      </c>
      <c r="P2" s="69" t="s">
        <v>149</v>
      </c>
      <c r="Q2" s="70"/>
      <c r="R2" s="71"/>
      <c r="S2" s="69" t="s">
        <v>150</v>
      </c>
      <c r="T2" s="70"/>
      <c r="U2" s="71"/>
      <c r="V2" s="69" t="s">
        <v>151</v>
      </c>
      <c r="W2" s="70"/>
      <c r="X2" s="71"/>
      <c r="Y2" s="69" t="s">
        <v>152</v>
      </c>
      <c r="Z2" s="70"/>
      <c r="AA2" s="71"/>
      <c r="AB2" s="38" t="s">
        <v>153</v>
      </c>
      <c r="AC2" s="39" t="s">
        <v>154</v>
      </c>
      <c r="AD2" s="37" t="s">
        <v>155</v>
      </c>
      <c r="AE2" s="37" t="s">
        <v>156</v>
      </c>
      <c r="AF2" s="34" t="s">
        <v>157</v>
      </c>
      <c r="AG2" s="37" t="s">
        <v>159</v>
      </c>
      <c r="AH2" s="37" t="s">
        <v>158</v>
      </c>
      <c r="AI2" s="37" t="s">
        <v>160</v>
      </c>
      <c r="AJ2" s="37" t="s">
        <v>161</v>
      </c>
      <c r="AK2" s="37" t="s">
        <v>164</v>
      </c>
      <c r="AL2" s="35" t="s">
        <v>162</v>
      </c>
      <c r="AM2" s="35" t="s">
        <v>163</v>
      </c>
      <c r="AN2" s="35" t="s">
        <v>165</v>
      </c>
      <c r="AO2" s="35" t="s">
        <v>166</v>
      </c>
      <c r="AP2" s="37" t="s">
        <v>167</v>
      </c>
      <c r="AQ2" s="37" t="s">
        <v>168</v>
      </c>
      <c r="AR2" s="37" t="s">
        <v>169</v>
      </c>
      <c r="AS2" s="23" t="s">
        <v>170</v>
      </c>
      <c r="AT2" s="40" t="s">
        <v>171</v>
      </c>
      <c r="AU2" s="40" t="s">
        <v>172</v>
      </c>
      <c r="AV2" s="40" t="s">
        <v>173</v>
      </c>
      <c r="AW2" s="41" t="s">
        <v>174</v>
      </c>
      <c r="AX2" s="42" t="s">
        <v>175</v>
      </c>
      <c r="AY2" s="69" t="s">
        <v>176</v>
      </c>
      <c r="AZ2" s="70"/>
      <c r="BA2" s="71"/>
      <c r="BB2" s="37" t="s">
        <v>177</v>
      </c>
      <c r="BC2" s="37" t="s">
        <v>178</v>
      </c>
      <c r="BD2" s="37" t="s">
        <v>179</v>
      </c>
      <c r="BE2" s="37" t="s">
        <v>180</v>
      </c>
      <c r="BF2" s="37" t="s">
        <v>181</v>
      </c>
      <c r="BG2" s="37" t="s">
        <v>182</v>
      </c>
      <c r="BH2" s="37" t="s">
        <v>183</v>
      </c>
      <c r="BI2" s="37" t="s">
        <v>184</v>
      </c>
      <c r="BJ2" s="37" t="s">
        <v>187</v>
      </c>
      <c r="BK2" s="37" t="s">
        <v>185</v>
      </c>
      <c r="BL2" s="37" t="s">
        <v>186</v>
      </c>
      <c r="BM2" s="37" t="s">
        <v>188</v>
      </c>
      <c r="BN2" s="37" t="s">
        <v>189</v>
      </c>
      <c r="BO2" s="37" t="s">
        <v>190</v>
      </c>
      <c r="BP2" s="49" t="s">
        <v>191</v>
      </c>
      <c r="BQ2" s="47" t="s">
        <v>191</v>
      </c>
      <c r="BR2" s="43" t="s">
        <v>192</v>
      </c>
      <c r="BS2" s="44" t="s">
        <v>193</v>
      </c>
      <c r="BT2" s="44" t="s">
        <v>194</v>
      </c>
    </row>
    <row r="3" spans="1:115" s="22" customFormat="1" x14ac:dyDescent="0.25">
      <c r="A3" s="53">
        <v>1</v>
      </c>
      <c r="B3" s="13"/>
      <c r="C3" s="13" t="s">
        <v>210</v>
      </c>
      <c r="D3" s="13" t="s">
        <v>202</v>
      </c>
      <c r="E3" s="13">
        <v>1</v>
      </c>
      <c r="F3" s="13"/>
      <c r="G3" s="5">
        <v>6</v>
      </c>
      <c r="H3" s="5">
        <v>1</v>
      </c>
      <c r="I3" s="5">
        <v>2011</v>
      </c>
      <c r="J3" s="5">
        <v>26</v>
      </c>
      <c r="K3" s="5">
        <v>1</v>
      </c>
      <c r="L3" s="5">
        <v>2010</v>
      </c>
      <c r="M3" s="13">
        <v>13.5</v>
      </c>
      <c r="N3" s="13"/>
      <c r="O3" s="13">
        <v>0</v>
      </c>
      <c r="P3" s="5"/>
      <c r="Q3" s="5"/>
      <c r="R3" s="5">
        <v>2010</v>
      </c>
      <c r="S3" s="5"/>
      <c r="T3" s="5"/>
      <c r="U3" s="5">
        <v>2010</v>
      </c>
      <c r="V3" s="5"/>
      <c r="W3" s="5"/>
      <c r="X3" s="5">
        <v>2010</v>
      </c>
      <c r="Y3" s="5"/>
      <c r="Z3" s="5"/>
      <c r="AA3" s="5">
        <v>2010</v>
      </c>
      <c r="AB3" s="13">
        <v>6.75</v>
      </c>
      <c r="AC3" s="13">
        <v>12</v>
      </c>
      <c r="AD3" s="13">
        <v>892</v>
      </c>
      <c r="AE3" s="13">
        <v>245.3</v>
      </c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5">
        <v>13</v>
      </c>
      <c r="AZ3" s="5">
        <v>5</v>
      </c>
      <c r="BA3" s="5">
        <v>2011</v>
      </c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54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  <c r="DF3" s="25"/>
      <c r="DG3" s="25"/>
      <c r="DH3" s="25"/>
      <c r="DI3" s="25"/>
      <c r="DJ3" s="25"/>
      <c r="DK3" s="25"/>
    </row>
    <row r="4" spans="1:115" s="58" customFormat="1" x14ac:dyDescent="0.25">
      <c r="A4" s="55">
        <v>1</v>
      </c>
      <c r="B4" s="56"/>
      <c r="C4" s="56" t="s">
        <v>210</v>
      </c>
      <c r="D4" s="56" t="s">
        <v>203</v>
      </c>
      <c r="E4" s="56">
        <v>2</v>
      </c>
      <c r="F4" s="56"/>
      <c r="G4" s="57">
        <v>6</v>
      </c>
      <c r="H4" s="57">
        <v>1</v>
      </c>
      <c r="I4" s="57">
        <v>2011</v>
      </c>
      <c r="J4" s="57">
        <v>26</v>
      </c>
      <c r="K4" s="57">
        <v>1</v>
      </c>
      <c r="L4" s="57">
        <v>2010</v>
      </c>
      <c r="M4" s="56">
        <v>13.5</v>
      </c>
      <c r="N4" s="56"/>
      <c r="O4" s="56">
        <v>80</v>
      </c>
      <c r="P4" s="57"/>
      <c r="Q4" s="57"/>
      <c r="R4" s="57">
        <v>2010</v>
      </c>
      <c r="S4" s="57"/>
      <c r="T4" s="57"/>
      <c r="U4" s="57">
        <v>2010</v>
      </c>
      <c r="V4" s="57"/>
      <c r="W4" s="57"/>
      <c r="X4" s="57">
        <v>2010</v>
      </c>
      <c r="Y4" s="57"/>
      <c r="Z4" s="57"/>
      <c r="AA4" s="57">
        <v>2010</v>
      </c>
      <c r="AB4" s="56">
        <v>6.75</v>
      </c>
      <c r="AC4" s="56">
        <v>17</v>
      </c>
      <c r="AD4" s="56">
        <v>288</v>
      </c>
      <c r="AE4" s="56">
        <v>34.272000000000006</v>
      </c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7">
        <v>27</v>
      </c>
      <c r="AZ4" s="57">
        <v>5</v>
      </c>
      <c r="BA4" s="57">
        <v>2011</v>
      </c>
      <c r="BB4" s="56"/>
      <c r="BC4" s="56">
        <v>6.75</v>
      </c>
      <c r="BD4" s="56">
        <v>197</v>
      </c>
      <c r="BE4" s="56">
        <v>229</v>
      </c>
      <c r="BF4" s="56"/>
      <c r="BG4" s="56">
        <v>1.6995</v>
      </c>
      <c r="BH4" s="56">
        <v>1.4119999999999999</v>
      </c>
      <c r="BI4" s="56">
        <f>BG4*1000</f>
        <v>1699.5</v>
      </c>
      <c r="BJ4" s="56">
        <v>948.4</v>
      </c>
      <c r="BK4" s="56"/>
      <c r="BL4" s="56">
        <v>930</v>
      </c>
      <c r="BM4" s="56">
        <v>176.5</v>
      </c>
      <c r="BN4" s="56">
        <v>127.1</v>
      </c>
      <c r="BO4" s="56">
        <v>11.5</v>
      </c>
      <c r="BP4" s="22">
        <f>(BJ4/BI4)*BG4</f>
        <v>0.94840000000000002</v>
      </c>
      <c r="BQ4" s="22">
        <f>BP4*10000/BC4</f>
        <v>1405.037037037037</v>
      </c>
      <c r="BR4" s="22">
        <f>(BN4/BM4)*(BH4)*10000/BC4</f>
        <v>1506.3703703703704</v>
      </c>
      <c r="BS4" s="22">
        <f>(BL4/BI4)*(BG4)*10000/BC4</f>
        <v>1377.7777777777778</v>
      </c>
      <c r="BT4" s="22">
        <f>BR4+BS4</f>
        <v>2884.1481481481483</v>
      </c>
    </row>
    <row r="5" spans="1:115" s="58" customFormat="1" x14ac:dyDescent="0.25">
      <c r="A5" s="55">
        <v>1</v>
      </c>
      <c r="B5" s="56"/>
      <c r="C5" s="56" t="s">
        <v>210</v>
      </c>
      <c r="D5" s="56" t="s">
        <v>204</v>
      </c>
      <c r="E5" s="56">
        <v>3</v>
      </c>
      <c r="F5" s="56"/>
      <c r="G5" s="57">
        <v>6</v>
      </c>
      <c r="H5" s="57">
        <v>1</v>
      </c>
      <c r="I5" s="57">
        <v>2011</v>
      </c>
      <c r="J5" s="57">
        <v>26</v>
      </c>
      <c r="K5" s="57">
        <v>1</v>
      </c>
      <c r="L5" s="57">
        <v>2010</v>
      </c>
      <c r="M5" s="56">
        <v>13.5</v>
      </c>
      <c r="N5" s="56"/>
      <c r="O5" s="56">
        <v>100</v>
      </c>
      <c r="P5" s="57"/>
      <c r="Q5" s="57"/>
      <c r="R5" s="57">
        <v>2010</v>
      </c>
      <c r="S5" s="57"/>
      <c r="T5" s="57"/>
      <c r="U5" s="57">
        <v>2010</v>
      </c>
      <c r="V5" s="57"/>
      <c r="W5" s="57"/>
      <c r="X5" s="57">
        <v>2010</v>
      </c>
      <c r="Y5" s="57"/>
      <c r="Z5" s="57"/>
      <c r="AA5" s="57">
        <v>2010</v>
      </c>
      <c r="AB5" s="56">
        <v>6.75</v>
      </c>
      <c r="AC5" s="56">
        <v>10</v>
      </c>
      <c r="AD5" s="56">
        <v>524</v>
      </c>
      <c r="AE5" s="56">
        <v>140.95599999999999</v>
      </c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7">
        <v>13</v>
      </c>
      <c r="AZ5" s="57">
        <v>5</v>
      </c>
      <c r="BA5" s="57">
        <v>2011</v>
      </c>
      <c r="BB5" s="56"/>
      <c r="BC5" s="56">
        <v>6.75</v>
      </c>
      <c r="BD5" s="56">
        <v>264</v>
      </c>
      <c r="BE5" s="56">
        <v>105</v>
      </c>
      <c r="BF5" s="56"/>
      <c r="BG5" s="56">
        <v>1.0425</v>
      </c>
      <c r="BH5" s="56">
        <v>1.0278</v>
      </c>
      <c r="BI5" s="56">
        <f t="shared" ref="BI5:BI44" si="0">BG5*1000</f>
        <v>1042.5</v>
      </c>
      <c r="BJ5" s="56">
        <v>484.3</v>
      </c>
      <c r="BK5" s="56"/>
      <c r="BL5" s="56">
        <v>483.6</v>
      </c>
      <c r="BM5" s="56">
        <v>142.69999999999999</v>
      </c>
      <c r="BN5" s="56">
        <v>133</v>
      </c>
      <c r="BO5" s="56">
        <v>27.2</v>
      </c>
      <c r="BP5" s="22">
        <f t="shared" ref="BP5:BP44" si="1">(BJ5/BI5)*BG5</f>
        <v>0.48430000000000001</v>
      </c>
      <c r="BQ5" s="22">
        <f t="shared" ref="BQ5:BQ44" si="2">BP5*10000/BC5</f>
        <v>717.48148148148152</v>
      </c>
      <c r="BR5" s="22">
        <f t="shared" ref="BR5:BR44" si="3">(BN5/BM5)*(BH5)*10000/BC5</f>
        <v>1419.1637467881339</v>
      </c>
      <c r="BS5" s="22">
        <f t="shared" ref="BS5:BS44" si="4">(BL5/BI5)*(BG5)*10000/BC5</f>
        <v>716.44444444444446</v>
      </c>
      <c r="BT5" s="22">
        <f t="shared" ref="BT5:BT44" si="5">BR5+BS5</f>
        <v>2135.6081912325785</v>
      </c>
    </row>
    <row r="6" spans="1:115" s="58" customFormat="1" x14ac:dyDescent="0.25">
      <c r="A6" s="55">
        <v>1</v>
      </c>
      <c r="B6" s="56"/>
      <c r="C6" s="56" t="s">
        <v>210</v>
      </c>
      <c r="D6" s="56" t="s">
        <v>205</v>
      </c>
      <c r="E6" s="56">
        <v>4</v>
      </c>
      <c r="F6" s="56"/>
      <c r="G6" s="57">
        <v>6</v>
      </c>
      <c r="H6" s="57">
        <v>1</v>
      </c>
      <c r="I6" s="57">
        <v>2011</v>
      </c>
      <c r="J6" s="57">
        <v>26</v>
      </c>
      <c r="K6" s="57">
        <v>1</v>
      </c>
      <c r="L6" s="57">
        <v>2010</v>
      </c>
      <c r="M6" s="56">
        <v>13.5</v>
      </c>
      <c r="N6" s="56"/>
      <c r="O6" s="56">
        <v>82</v>
      </c>
      <c r="P6" s="57"/>
      <c r="Q6" s="57"/>
      <c r="R6" s="57">
        <v>2010</v>
      </c>
      <c r="S6" s="57"/>
      <c r="T6" s="57"/>
      <c r="U6" s="57">
        <v>2010</v>
      </c>
      <c r="V6" s="57"/>
      <c r="W6" s="57"/>
      <c r="X6" s="57">
        <v>2010</v>
      </c>
      <c r="Y6" s="57"/>
      <c r="Z6" s="57"/>
      <c r="AA6" s="57">
        <v>2010</v>
      </c>
      <c r="AB6" s="56">
        <v>6.75</v>
      </c>
      <c r="AC6" s="56">
        <v>8</v>
      </c>
      <c r="AD6" s="56">
        <v>332</v>
      </c>
      <c r="AE6" s="56">
        <v>119.18799999999999</v>
      </c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7">
        <v>27</v>
      </c>
      <c r="AZ6" s="57">
        <v>5</v>
      </c>
      <c r="BA6" s="57">
        <v>2011</v>
      </c>
      <c r="BB6" s="56"/>
      <c r="BC6" s="56">
        <v>6.75</v>
      </c>
      <c r="BD6" s="56">
        <v>195</v>
      </c>
      <c r="BE6" s="56">
        <v>178</v>
      </c>
      <c r="BF6" s="56"/>
      <c r="BG6" s="56">
        <v>1.0900000000000001</v>
      </c>
      <c r="BH6" s="56">
        <v>2.5299999999999998</v>
      </c>
      <c r="BI6" s="56">
        <f t="shared" si="0"/>
        <v>1090</v>
      </c>
      <c r="BJ6" s="56">
        <v>378.6</v>
      </c>
      <c r="BK6" s="56"/>
      <c r="BL6" s="56">
        <v>397.6</v>
      </c>
      <c r="BM6" s="56">
        <v>208</v>
      </c>
      <c r="BN6" s="56">
        <v>91.4</v>
      </c>
      <c r="BO6" s="56">
        <v>10.8</v>
      </c>
      <c r="BP6" s="22">
        <f t="shared" si="1"/>
        <v>0.37860000000000005</v>
      </c>
      <c r="BQ6" s="22">
        <f t="shared" si="2"/>
        <v>560.88888888888891</v>
      </c>
      <c r="BR6" s="22">
        <f t="shared" si="3"/>
        <v>1647.0227920227919</v>
      </c>
      <c r="BS6" s="22">
        <f t="shared" si="4"/>
        <v>589.03703703703707</v>
      </c>
      <c r="BT6" s="22">
        <f t="shared" si="5"/>
        <v>2236.0598290598291</v>
      </c>
    </row>
    <row r="7" spans="1:115" s="58" customFormat="1" x14ac:dyDescent="0.25">
      <c r="A7" s="55">
        <v>1</v>
      </c>
      <c r="B7" s="56"/>
      <c r="C7" s="56" t="s">
        <v>210</v>
      </c>
      <c r="D7" s="56" t="s">
        <v>206</v>
      </c>
      <c r="E7" s="56">
        <v>5</v>
      </c>
      <c r="F7" s="56"/>
      <c r="G7" s="57">
        <v>6</v>
      </c>
      <c r="H7" s="57">
        <v>1</v>
      </c>
      <c r="I7" s="57">
        <v>2011</v>
      </c>
      <c r="J7" s="57">
        <v>26</v>
      </c>
      <c r="K7" s="57">
        <v>1</v>
      </c>
      <c r="L7" s="57">
        <v>2010</v>
      </c>
      <c r="M7" s="56">
        <v>13.5</v>
      </c>
      <c r="N7" s="56"/>
      <c r="O7" s="56">
        <v>98</v>
      </c>
      <c r="P7" s="57"/>
      <c r="Q7" s="57"/>
      <c r="R7" s="57">
        <v>2010</v>
      </c>
      <c r="S7" s="57"/>
      <c r="T7" s="57"/>
      <c r="U7" s="57">
        <v>2010</v>
      </c>
      <c r="V7" s="57"/>
      <c r="W7" s="57"/>
      <c r="X7" s="57">
        <v>2010</v>
      </c>
      <c r="Y7" s="57"/>
      <c r="Z7" s="57"/>
      <c r="AA7" s="57">
        <v>2010</v>
      </c>
      <c r="AB7" s="56">
        <v>6.75</v>
      </c>
      <c r="AC7" s="56">
        <v>10</v>
      </c>
      <c r="AD7" s="56">
        <v>486</v>
      </c>
      <c r="AE7" s="56">
        <v>218.214</v>
      </c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7">
        <v>13</v>
      </c>
      <c r="AZ7" s="57">
        <v>5</v>
      </c>
      <c r="BA7" s="57">
        <v>2011</v>
      </c>
      <c r="BB7" s="56"/>
      <c r="BC7" s="56">
        <v>6.75</v>
      </c>
      <c r="BD7" s="56">
        <v>162</v>
      </c>
      <c r="BE7" s="56">
        <v>240</v>
      </c>
      <c r="BF7" s="56"/>
      <c r="BG7" s="56">
        <v>1.367</v>
      </c>
      <c r="BH7" s="56">
        <v>0.96150000000000002</v>
      </c>
      <c r="BI7" s="56">
        <f t="shared" si="0"/>
        <v>1367</v>
      </c>
      <c r="BJ7" s="56">
        <v>640.20000000000005</v>
      </c>
      <c r="BK7" s="56"/>
      <c r="BL7" s="56">
        <v>575.9</v>
      </c>
      <c r="BM7" s="56">
        <v>149.69999999999999</v>
      </c>
      <c r="BN7" s="56">
        <v>115.6</v>
      </c>
      <c r="BO7" s="56">
        <v>13.8</v>
      </c>
      <c r="BP7" s="22">
        <f t="shared" si="1"/>
        <v>0.64019999999999999</v>
      </c>
      <c r="BQ7" s="22">
        <f t="shared" si="2"/>
        <v>948.44444444444446</v>
      </c>
      <c r="BR7" s="22">
        <f t="shared" si="3"/>
        <v>1099.9717954427374</v>
      </c>
      <c r="BS7" s="22">
        <f t="shared" si="4"/>
        <v>853.18518518518522</v>
      </c>
      <c r="BT7" s="22">
        <f t="shared" si="5"/>
        <v>1953.1569806279226</v>
      </c>
    </row>
    <row r="8" spans="1:115" s="58" customFormat="1" x14ac:dyDescent="0.25">
      <c r="A8" s="55">
        <v>1</v>
      </c>
      <c r="B8" s="56"/>
      <c r="C8" s="56" t="s">
        <v>210</v>
      </c>
      <c r="D8" s="56" t="s">
        <v>207</v>
      </c>
      <c r="E8" s="56">
        <v>6</v>
      </c>
      <c r="F8" s="56"/>
      <c r="G8" s="57">
        <v>6</v>
      </c>
      <c r="H8" s="57">
        <v>1</v>
      </c>
      <c r="I8" s="57">
        <v>2011</v>
      </c>
      <c r="J8" s="57">
        <v>26</v>
      </c>
      <c r="K8" s="57">
        <v>1</v>
      </c>
      <c r="L8" s="57">
        <v>2010</v>
      </c>
      <c r="M8" s="56">
        <v>13.5</v>
      </c>
      <c r="N8" s="56"/>
      <c r="O8" s="56">
        <v>84</v>
      </c>
      <c r="P8" s="57"/>
      <c r="Q8" s="57"/>
      <c r="R8" s="57">
        <v>2010</v>
      </c>
      <c r="S8" s="57"/>
      <c r="T8" s="57"/>
      <c r="U8" s="57">
        <v>2010</v>
      </c>
      <c r="V8" s="57"/>
      <c r="W8" s="57"/>
      <c r="X8" s="57">
        <v>2010</v>
      </c>
      <c r="Y8" s="57"/>
      <c r="Z8" s="57"/>
      <c r="AA8" s="57">
        <v>2010</v>
      </c>
      <c r="AB8" s="56">
        <v>6.75</v>
      </c>
      <c r="AC8" s="56">
        <v>11</v>
      </c>
      <c r="AD8" s="56">
        <v>220</v>
      </c>
      <c r="AE8" s="56">
        <v>63.360000000000007</v>
      </c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7">
        <v>27</v>
      </c>
      <c r="AZ8" s="57">
        <v>5</v>
      </c>
      <c r="BA8" s="57">
        <v>2011</v>
      </c>
      <c r="BB8" s="56"/>
      <c r="BC8" s="56">
        <v>6.75</v>
      </c>
      <c r="BD8" s="56">
        <v>238</v>
      </c>
      <c r="BE8" s="56">
        <v>207</v>
      </c>
      <c r="BF8" s="56"/>
      <c r="BG8" s="56">
        <v>1.554</v>
      </c>
      <c r="BH8" s="56">
        <v>1.984</v>
      </c>
      <c r="BI8" s="56">
        <f t="shared" si="0"/>
        <v>1554</v>
      </c>
      <c r="BJ8" s="56">
        <v>539.4</v>
      </c>
      <c r="BK8" s="56"/>
      <c r="BL8" s="56">
        <v>643.6</v>
      </c>
      <c r="BM8" s="56">
        <v>202</v>
      </c>
      <c r="BN8" s="56">
        <v>78.3</v>
      </c>
      <c r="BO8" s="56">
        <v>272</v>
      </c>
      <c r="BP8" s="22">
        <f t="shared" si="1"/>
        <v>0.53939999999999999</v>
      </c>
      <c r="BQ8" s="22">
        <f t="shared" si="2"/>
        <v>799.11111111111109</v>
      </c>
      <c r="BR8" s="22">
        <f t="shared" si="3"/>
        <v>1139.3267326732673</v>
      </c>
      <c r="BS8" s="22">
        <f t="shared" si="4"/>
        <v>953.48148148148164</v>
      </c>
      <c r="BT8" s="22">
        <f t="shared" si="5"/>
        <v>2092.8082141547488</v>
      </c>
    </row>
    <row r="9" spans="1:115" s="58" customFormat="1" x14ac:dyDescent="0.25">
      <c r="A9" s="55">
        <v>1</v>
      </c>
      <c r="B9" s="56"/>
      <c r="C9" s="56" t="s">
        <v>210</v>
      </c>
      <c r="D9" s="56" t="s">
        <v>208</v>
      </c>
      <c r="E9" s="56">
        <v>7</v>
      </c>
      <c r="F9" s="56"/>
      <c r="G9" s="57">
        <v>6</v>
      </c>
      <c r="H9" s="57">
        <v>1</v>
      </c>
      <c r="I9" s="57">
        <v>2011</v>
      </c>
      <c r="J9" s="57">
        <v>26</v>
      </c>
      <c r="K9" s="57">
        <v>1</v>
      </c>
      <c r="L9" s="57">
        <v>2010</v>
      </c>
      <c r="M9" s="56">
        <v>13.5</v>
      </c>
      <c r="N9" s="56"/>
      <c r="O9" s="56">
        <v>84</v>
      </c>
      <c r="P9" s="57"/>
      <c r="Q9" s="57"/>
      <c r="R9" s="57">
        <v>2010</v>
      </c>
      <c r="S9" s="57"/>
      <c r="T9" s="57"/>
      <c r="U9" s="57">
        <v>2010</v>
      </c>
      <c r="V9" s="57"/>
      <c r="W9" s="57"/>
      <c r="X9" s="57">
        <v>2010</v>
      </c>
      <c r="Y9" s="57"/>
      <c r="Z9" s="57"/>
      <c r="AA9" s="57">
        <v>2010</v>
      </c>
      <c r="AB9" s="56">
        <v>6.75</v>
      </c>
      <c r="AC9" s="56">
        <v>8</v>
      </c>
      <c r="AD9" s="56">
        <v>266</v>
      </c>
      <c r="AE9" s="56">
        <v>48.944000000000003</v>
      </c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7">
        <v>27</v>
      </c>
      <c r="AZ9" s="57">
        <v>5</v>
      </c>
      <c r="BA9" s="57">
        <v>2011</v>
      </c>
      <c r="BB9" s="56"/>
      <c r="BC9" s="56">
        <v>6.75</v>
      </c>
      <c r="BD9" s="56">
        <v>152</v>
      </c>
      <c r="BE9" s="56">
        <v>213</v>
      </c>
      <c r="BF9" s="56"/>
      <c r="BG9" s="56">
        <v>0.78160000000000007</v>
      </c>
      <c r="BH9" s="56">
        <v>0.64900000000000002</v>
      </c>
      <c r="BI9" s="56">
        <f t="shared" si="0"/>
        <v>781.6</v>
      </c>
      <c r="BJ9" s="56">
        <v>299.2</v>
      </c>
      <c r="BK9" s="56"/>
      <c r="BL9" s="56">
        <v>314.3</v>
      </c>
      <c r="BM9" s="56">
        <v>180.6</v>
      </c>
      <c r="BN9" s="56">
        <v>132.19999999999999</v>
      </c>
      <c r="BO9" s="56">
        <v>32.1</v>
      </c>
      <c r="BP9" s="22">
        <f t="shared" si="1"/>
        <v>0.29919999999999997</v>
      </c>
      <c r="BQ9" s="22">
        <f t="shared" si="2"/>
        <v>443.25925925925918</v>
      </c>
      <c r="BR9" s="22">
        <f t="shared" si="3"/>
        <v>703.80870349862607</v>
      </c>
      <c r="BS9" s="22">
        <f t="shared" si="4"/>
        <v>465.62962962962968</v>
      </c>
      <c r="BT9" s="22">
        <f t="shared" si="5"/>
        <v>1169.4383331282556</v>
      </c>
    </row>
    <row r="10" spans="1:115" s="58" customFormat="1" x14ac:dyDescent="0.25">
      <c r="A10" s="55">
        <v>2</v>
      </c>
      <c r="B10" s="56"/>
      <c r="C10" s="56" t="s">
        <v>211</v>
      </c>
      <c r="D10" s="56" t="s">
        <v>204</v>
      </c>
      <c r="E10" s="56">
        <v>8</v>
      </c>
      <c r="F10" s="56"/>
      <c r="G10" s="57">
        <v>6</v>
      </c>
      <c r="H10" s="57">
        <v>1</v>
      </c>
      <c r="I10" s="57">
        <v>2011</v>
      </c>
      <c r="J10" s="57">
        <v>26</v>
      </c>
      <c r="K10" s="57">
        <v>1</v>
      </c>
      <c r="L10" s="57">
        <v>2010</v>
      </c>
      <c r="M10" s="56">
        <v>13.5</v>
      </c>
      <c r="N10" s="56"/>
      <c r="O10" s="56">
        <v>99</v>
      </c>
      <c r="P10" s="57"/>
      <c r="Q10" s="57"/>
      <c r="R10" s="57">
        <v>2010</v>
      </c>
      <c r="S10" s="57"/>
      <c r="T10" s="57"/>
      <c r="U10" s="57">
        <v>2010</v>
      </c>
      <c r="V10" s="57"/>
      <c r="W10" s="57"/>
      <c r="X10" s="57">
        <v>2010</v>
      </c>
      <c r="Y10" s="57"/>
      <c r="Z10" s="57"/>
      <c r="AA10" s="57">
        <v>2010</v>
      </c>
      <c r="AB10" s="56">
        <v>6.75</v>
      </c>
      <c r="AC10" s="56">
        <v>10</v>
      </c>
      <c r="AD10" s="56">
        <v>280</v>
      </c>
      <c r="AE10" s="56">
        <v>55.16</v>
      </c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7">
        <v>13</v>
      </c>
      <c r="AZ10" s="57">
        <v>5</v>
      </c>
      <c r="BA10" s="57">
        <v>2011</v>
      </c>
      <c r="BB10" s="56"/>
      <c r="BC10" s="56">
        <v>6.75</v>
      </c>
      <c r="BD10" s="56">
        <v>170</v>
      </c>
      <c r="BE10" s="56">
        <v>90</v>
      </c>
      <c r="BF10" s="56"/>
      <c r="BG10" s="56">
        <v>1.034</v>
      </c>
      <c r="BH10" s="56">
        <v>0.87290000000000001</v>
      </c>
      <c r="BI10" s="56">
        <f t="shared" si="0"/>
        <v>1034</v>
      </c>
      <c r="BJ10" s="56">
        <v>530.1</v>
      </c>
      <c r="BK10" s="56"/>
      <c r="BL10" s="56">
        <v>389</v>
      </c>
      <c r="BM10" s="56">
        <v>133.9</v>
      </c>
      <c r="BN10" s="56">
        <v>101.6</v>
      </c>
      <c r="BO10" s="56">
        <v>36.1</v>
      </c>
      <c r="BP10" s="22">
        <f t="shared" si="1"/>
        <v>0.53010000000000013</v>
      </c>
      <c r="BQ10" s="22">
        <f t="shared" si="2"/>
        <v>785.33333333333348</v>
      </c>
      <c r="BR10" s="22">
        <f t="shared" si="3"/>
        <v>981.23685447957268</v>
      </c>
      <c r="BS10" s="22">
        <f t="shared" si="4"/>
        <v>576.2962962962963</v>
      </c>
      <c r="BT10" s="22">
        <f t="shared" si="5"/>
        <v>1557.533150775869</v>
      </c>
    </row>
    <row r="11" spans="1:115" s="58" customFormat="1" x14ac:dyDescent="0.25">
      <c r="A11" s="55">
        <v>2</v>
      </c>
      <c r="B11" s="56"/>
      <c r="C11" s="56" t="s">
        <v>211</v>
      </c>
      <c r="D11" s="56" t="s">
        <v>207</v>
      </c>
      <c r="E11" s="56">
        <v>9</v>
      </c>
      <c r="F11" s="56"/>
      <c r="G11" s="57">
        <v>6</v>
      </c>
      <c r="H11" s="57">
        <v>1</v>
      </c>
      <c r="I11" s="57">
        <v>2011</v>
      </c>
      <c r="J11" s="57">
        <v>26</v>
      </c>
      <c r="K11" s="57">
        <v>1</v>
      </c>
      <c r="L11" s="57">
        <v>2010</v>
      </c>
      <c r="M11" s="56">
        <v>13.5</v>
      </c>
      <c r="N11" s="56"/>
      <c r="O11" s="56">
        <v>92</v>
      </c>
      <c r="P11" s="57"/>
      <c r="Q11" s="57"/>
      <c r="R11" s="57">
        <v>2010</v>
      </c>
      <c r="S11" s="57"/>
      <c r="T11" s="57"/>
      <c r="U11" s="57">
        <v>2010</v>
      </c>
      <c r="V11" s="57"/>
      <c r="W11" s="57"/>
      <c r="X11" s="57">
        <v>2010</v>
      </c>
      <c r="Y11" s="57"/>
      <c r="Z11" s="57"/>
      <c r="AA11" s="57">
        <v>2010</v>
      </c>
      <c r="AB11" s="56">
        <v>6.75</v>
      </c>
      <c r="AC11" s="56">
        <v>1</v>
      </c>
      <c r="AD11" s="56">
        <v>596</v>
      </c>
      <c r="AE11" s="56">
        <v>272.37200000000001</v>
      </c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7">
        <v>27</v>
      </c>
      <c r="AZ11" s="57">
        <v>5</v>
      </c>
      <c r="BA11" s="57">
        <v>2011</v>
      </c>
      <c r="BB11" s="56"/>
      <c r="BC11" s="56">
        <v>6.75</v>
      </c>
      <c r="BD11" s="56">
        <v>144</v>
      </c>
      <c r="BE11" s="56">
        <v>136</v>
      </c>
      <c r="BF11" s="56"/>
      <c r="BG11" s="56">
        <v>0.75600000000000001</v>
      </c>
      <c r="BH11" s="56">
        <v>0.63</v>
      </c>
      <c r="BI11" s="56">
        <f t="shared" si="0"/>
        <v>756</v>
      </c>
      <c r="BJ11" s="56">
        <v>291.7</v>
      </c>
      <c r="BK11" s="56"/>
      <c r="BL11" s="56">
        <v>270.39999999999998</v>
      </c>
      <c r="BM11" s="56">
        <v>131</v>
      </c>
      <c r="BN11" s="56">
        <v>99.2</v>
      </c>
      <c r="BO11" s="56">
        <v>8.9</v>
      </c>
      <c r="BP11" s="22">
        <f t="shared" si="1"/>
        <v>0.29169999999999996</v>
      </c>
      <c r="BQ11" s="22">
        <f t="shared" si="2"/>
        <v>432.1481481481481</v>
      </c>
      <c r="BR11" s="22">
        <f t="shared" si="3"/>
        <v>706.76844783715012</v>
      </c>
      <c r="BS11" s="22">
        <f t="shared" si="4"/>
        <v>400.59259259259255</v>
      </c>
      <c r="BT11" s="22">
        <f t="shared" si="5"/>
        <v>1107.3610404297426</v>
      </c>
    </row>
    <row r="12" spans="1:115" s="58" customFormat="1" x14ac:dyDescent="0.25">
      <c r="A12" s="55">
        <v>1</v>
      </c>
      <c r="B12" s="56"/>
      <c r="C12" s="56" t="s">
        <v>211</v>
      </c>
      <c r="D12" s="56" t="s">
        <v>205</v>
      </c>
      <c r="E12" s="56">
        <v>10</v>
      </c>
      <c r="F12" s="56"/>
      <c r="G12" s="57">
        <v>6</v>
      </c>
      <c r="H12" s="57">
        <v>1</v>
      </c>
      <c r="I12" s="57">
        <v>2011</v>
      </c>
      <c r="J12" s="57">
        <v>26</v>
      </c>
      <c r="K12" s="57">
        <v>1</v>
      </c>
      <c r="L12" s="57">
        <v>2010</v>
      </c>
      <c r="M12" s="56">
        <v>13.5</v>
      </c>
      <c r="N12" s="56"/>
      <c r="O12" s="56">
        <v>88</v>
      </c>
      <c r="P12" s="57"/>
      <c r="Q12" s="57"/>
      <c r="R12" s="57">
        <v>2010</v>
      </c>
      <c r="S12" s="57"/>
      <c r="T12" s="57"/>
      <c r="U12" s="57">
        <v>2010</v>
      </c>
      <c r="V12" s="57"/>
      <c r="W12" s="57"/>
      <c r="X12" s="57">
        <v>2010</v>
      </c>
      <c r="Y12" s="57"/>
      <c r="Z12" s="57"/>
      <c r="AA12" s="57">
        <v>2010</v>
      </c>
      <c r="AB12" s="56">
        <v>6.75</v>
      </c>
      <c r="AC12" s="56">
        <v>10</v>
      </c>
      <c r="AD12" s="56">
        <v>62</v>
      </c>
      <c r="AE12" s="56">
        <v>4.7119999999999997</v>
      </c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7">
        <v>27</v>
      </c>
      <c r="AZ12" s="57">
        <v>5</v>
      </c>
      <c r="BA12" s="57">
        <v>2011</v>
      </c>
      <c r="BB12" s="56"/>
      <c r="BC12" s="56">
        <v>6.75</v>
      </c>
      <c r="BD12" s="56">
        <v>177</v>
      </c>
      <c r="BE12" s="56">
        <v>169</v>
      </c>
      <c r="BF12" s="56"/>
      <c r="BG12" s="56">
        <v>1.208</v>
      </c>
      <c r="BH12" s="56">
        <v>2.8079999999999998</v>
      </c>
      <c r="BI12" s="56">
        <f t="shared" si="0"/>
        <v>1208</v>
      </c>
      <c r="BJ12" s="56">
        <v>150.80000000000001</v>
      </c>
      <c r="BK12" s="56"/>
      <c r="BL12" s="56">
        <v>174.8</v>
      </c>
      <c r="BM12" s="56">
        <v>200</v>
      </c>
      <c r="BN12" s="56">
        <v>86.2</v>
      </c>
      <c r="BO12" s="56">
        <v>9.1999999999999993</v>
      </c>
      <c r="BP12" s="22">
        <f t="shared" si="1"/>
        <v>0.15080000000000002</v>
      </c>
      <c r="BQ12" s="22">
        <f t="shared" si="2"/>
        <v>223.40740740740745</v>
      </c>
      <c r="BR12" s="22">
        <f t="shared" si="3"/>
        <v>1792.96</v>
      </c>
      <c r="BS12" s="22">
        <f t="shared" si="4"/>
        <v>258.96296296296299</v>
      </c>
      <c r="BT12" s="22">
        <f t="shared" si="5"/>
        <v>2051.9229629629631</v>
      </c>
    </row>
    <row r="13" spans="1:115" s="58" customFormat="1" x14ac:dyDescent="0.25">
      <c r="A13" s="55">
        <v>1</v>
      </c>
      <c r="B13" s="56"/>
      <c r="C13" s="56" t="s">
        <v>211</v>
      </c>
      <c r="D13" s="56" t="s">
        <v>202</v>
      </c>
      <c r="E13" s="56">
        <v>11</v>
      </c>
      <c r="F13" s="56"/>
      <c r="G13" s="57">
        <v>6</v>
      </c>
      <c r="H13" s="57">
        <v>1</v>
      </c>
      <c r="I13" s="57">
        <v>2011</v>
      </c>
      <c r="J13" s="57">
        <v>26</v>
      </c>
      <c r="K13" s="57">
        <v>1</v>
      </c>
      <c r="L13" s="57">
        <v>2010</v>
      </c>
      <c r="M13" s="56">
        <v>13.5</v>
      </c>
      <c r="N13" s="56"/>
      <c r="O13" s="56">
        <v>0</v>
      </c>
      <c r="P13" s="57"/>
      <c r="Q13" s="57"/>
      <c r="R13" s="57">
        <v>2010</v>
      </c>
      <c r="S13" s="57"/>
      <c r="T13" s="57"/>
      <c r="U13" s="57">
        <v>2010</v>
      </c>
      <c r="V13" s="57"/>
      <c r="W13" s="57"/>
      <c r="X13" s="57">
        <v>2010</v>
      </c>
      <c r="Y13" s="57"/>
      <c r="Z13" s="57"/>
      <c r="AA13" s="57">
        <v>2010</v>
      </c>
      <c r="AB13" s="56">
        <v>6.75</v>
      </c>
      <c r="AC13" s="56">
        <v>11</v>
      </c>
      <c r="AD13" s="56">
        <v>606</v>
      </c>
      <c r="AE13" s="56">
        <v>284.214</v>
      </c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7">
        <v>13</v>
      </c>
      <c r="AZ13" s="57">
        <v>5</v>
      </c>
      <c r="BA13" s="57">
        <v>2011</v>
      </c>
      <c r="BB13" s="56"/>
      <c r="BC13" s="56">
        <v>6.75</v>
      </c>
      <c r="BD13" s="56"/>
      <c r="BE13" s="56"/>
      <c r="BF13" s="56"/>
      <c r="BG13" s="56">
        <v>0</v>
      </c>
      <c r="BH13" s="56">
        <v>0</v>
      </c>
      <c r="BI13" s="56">
        <f t="shared" si="0"/>
        <v>0</v>
      </c>
      <c r="BJ13" s="56"/>
      <c r="BK13" s="56"/>
      <c r="BL13" s="56"/>
      <c r="BM13" s="56"/>
      <c r="BN13" s="56"/>
      <c r="BO13" s="56"/>
      <c r="BP13" s="22"/>
      <c r="BQ13" s="22"/>
      <c r="BR13" s="22"/>
      <c r="BS13" s="22"/>
      <c r="BT13" s="22"/>
    </row>
    <row r="14" spans="1:115" s="58" customFormat="1" x14ac:dyDescent="0.25">
      <c r="A14" s="55">
        <v>1</v>
      </c>
      <c r="B14" s="56"/>
      <c r="C14" s="56" t="s">
        <v>211</v>
      </c>
      <c r="D14" s="56" t="s">
        <v>204</v>
      </c>
      <c r="E14" s="56">
        <v>12</v>
      </c>
      <c r="F14" s="56"/>
      <c r="G14" s="57">
        <v>6</v>
      </c>
      <c r="H14" s="57">
        <v>1</v>
      </c>
      <c r="I14" s="57">
        <v>2011</v>
      </c>
      <c r="J14" s="57">
        <v>26</v>
      </c>
      <c r="K14" s="57">
        <v>1</v>
      </c>
      <c r="L14" s="57">
        <v>2010</v>
      </c>
      <c r="M14" s="56">
        <v>13.5</v>
      </c>
      <c r="N14" s="56"/>
      <c r="O14" s="56">
        <v>100</v>
      </c>
      <c r="P14" s="57"/>
      <c r="Q14" s="57"/>
      <c r="R14" s="57">
        <v>2010</v>
      </c>
      <c r="S14" s="57"/>
      <c r="T14" s="57"/>
      <c r="U14" s="57">
        <v>2010</v>
      </c>
      <c r="V14" s="57"/>
      <c r="W14" s="57"/>
      <c r="X14" s="57">
        <v>2010</v>
      </c>
      <c r="Y14" s="57"/>
      <c r="Z14" s="57"/>
      <c r="AA14" s="57">
        <v>2010</v>
      </c>
      <c r="AB14" s="56">
        <v>6.75</v>
      </c>
      <c r="AC14" s="56">
        <v>10</v>
      </c>
      <c r="AD14" s="56">
        <v>768</v>
      </c>
      <c r="AE14" s="56">
        <v>214.27199999999999</v>
      </c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7">
        <v>13</v>
      </c>
      <c r="AZ14" s="57">
        <v>5</v>
      </c>
      <c r="BA14" s="57">
        <v>2011</v>
      </c>
      <c r="BB14" s="56"/>
      <c r="BC14" s="56">
        <v>6.75</v>
      </c>
      <c r="BD14" s="56">
        <v>232</v>
      </c>
      <c r="BE14" s="56">
        <v>216</v>
      </c>
      <c r="BF14" s="56"/>
      <c r="BG14" s="56">
        <v>1.8762000000000001</v>
      </c>
      <c r="BH14" s="56">
        <v>0.6855</v>
      </c>
      <c r="BI14" s="56">
        <f t="shared" si="0"/>
        <v>1876.2</v>
      </c>
      <c r="BJ14" s="56">
        <v>446.9</v>
      </c>
      <c r="BK14" s="56"/>
      <c r="BL14" s="56">
        <v>407.3</v>
      </c>
      <c r="BM14" s="56">
        <v>159.80000000000001</v>
      </c>
      <c r="BN14" s="56">
        <v>130.9</v>
      </c>
      <c r="BO14" s="56">
        <v>43.9</v>
      </c>
      <c r="BP14" s="22">
        <f t="shared" si="1"/>
        <v>0.44690000000000002</v>
      </c>
      <c r="BQ14" s="22">
        <f t="shared" si="2"/>
        <v>662.07407407407402</v>
      </c>
      <c r="BR14" s="22">
        <f t="shared" si="3"/>
        <v>831.89125295508279</v>
      </c>
      <c r="BS14" s="22">
        <f t="shared" si="4"/>
        <v>603.40740740740739</v>
      </c>
      <c r="BT14" s="22">
        <f t="shared" si="5"/>
        <v>1435.2986603624902</v>
      </c>
    </row>
    <row r="15" spans="1:115" s="58" customFormat="1" x14ac:dyDescent="0.25">
      <c r="A15" s="55">
        <v>1</v>
      </c>
      <c r="B15" s="56"/>
      <c r="C15" s="56" t="s">
        <v>211</v>
      </c>
      <c r="D15" s="56" t="s">
        <v>206</v>
      </c>
      <c r="E15" s="56">
        <v>13</v>
      </c>
      <c r="F15" s="56"/>
      <c r="G15" s="57">
        <v>6</v>
      </c>
      <c r="H15" s="57">
        <v>1</v>
      </c>
      <c r="I15" s="57">
        <v>2011</v>
      </c>
      <c r="J15" s="57">
        <v>26</v>
      </c>
      <c r="K15" s="57">
        <v>1</v>
      </c>
      <c r="L15" s="57">
        <v>2010</v>
      </c>
      <c r="M15" s="56">
        <v>13.5</v>
      </c>
      <c r="N15" s="56"/>
      <c r="O15" s="56">
        <v>100</v>
      </c>
      <c r="P15" s="57"/>
      <c r="Q15" s="57"/>
      <c r="R15" s="57">
        <v>2010</v>
      </c>
      <c r="S15" s="57"/>
      <c r="T15" s="57"/>
      <c r="U15" s="57">
        <v>2010</v>
      </c>
      <c r="V15" s="57"/>
      <c r="W15" s="57"/>
      <c r="X15" s="57">
        <v>2010</v>
      </c>
      <c r="Y15" s="57"/>
      <c r="Z15" s="57"/>
      <c r="AA15" s="57">
        <v>2010</v>
      </c>
      <c r="AB15" s="56">
        <v>6.75</v>
      </c>
      <c r="AC15" s="56">
        <v>12</v>
      </c>
      <c r="AD15" s="56">
        <v>388</v>
      </c>
      <c r="AE15" s="56">
        <v>214.56399999999996</v>
      </c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7">
        <v>13</v>
      </c>
      <c r="AZ15" s="57">
        <v>5</v>
      </c>
      <c r="BA15" s="57">
        <v>2011</v>
      </c>
      <c r="BB15" s="56"/>
      <c r="BC15" s="56">
        <v>6.75</v>
      </c>
      <c r="BD15" s="56">
        <v>151</v>
      </c>
      <c r="BE15" s="56">
        <v>120</v>
      </c>
      <c r="BF15" s="56"/>
      <c r="BG15" s="56">
        <v>0.87920000000000009</v>
      </c>
      <c r="BH15" s="56">
        <v>0.68389999999999995</v>
      </c>
      <c r="BI15" s="56">
        <f t="shared" si="0"/>
        <v>879.2</v>
      </c>
      <c r="BJ15" s="56">
        <v>399.1</v>
      </c>
      <c r="BK15" s="56"/>
      <c r="BL15" s="56">
        <v>379.8</v>
      </c>
      <c r="BM15" s="56">
        <v>132.69999999999999</v>
      </c>
      <c r="BN15" s="56">
        <v>120.1</v>
      </c>
      <c r="BO15" s="56">
        <v>11.3</v>
      </c>
      <c r="BP15" s="22">
        <f t="shared" si="1"/>
        <v>0.39910000000000001</v>
      </c>
      <c r="BQ15" s="22">
        <f t="shared" si="2"/>
        <v>591.25925925925924</v>
      </c>
      <c r="BR15" s="22">
        <f t="shared" si="3"/>
        <v>916.98222110580809</v>
      </c>
      <c r="BS15" s="22">
        <f t="shared" si="4"/>
        <v>562.66666666666674</v>
      </c>
      <c r="BT15" s="22">
        <f t="shared" si="5"/>
        <v>1479.6488877724748</v>
      </c>
    </row>
    <row r="16" spans="1:115" s="58" customFormat="1" x14ac:dyDescent="0.25">
      <c r="A16" s="55">
        <v>1</v>
      </c>
      <c r="B16" s="56"/>
      <c r="C16" s="56" t="s">
        <v>211</v>
      </c>
      <c r="D16" s="56" t="s">
        <v>207</v>
      </c>
      <c r="E16" s="56">
        <v>14</v>
      </c>
      <c r="F16" s="56"/>
      <c r="G16" s="57">
        <v>6</v>
      </c>
      <c r="H16" s="57">
        <v>1</v>
      </c>
      <c r="I16" s="57">
        <v>2011</v>
      </c>
      <c r="J16" s="57">
        <v>26</v>
      </c>
      <c r="K16" s="57">
        <v>1</v>
      </c>
      <c r="L16" s="57">
        <v>2010</v>
      </c>
      <c r="M16" s="56">
        <v>13.5</v>
      </c>
      <c r="N16" s="56"/>
      <c r="O16" s="56">
        <v>96</v>
      </c>
      <c r="P16" s="57"/>
      <c r="Q16" s="57"/>
      <c r="R16" s="57">
        <v>2010</v>
      </c>
      <c r="S16" s="57"/>
      <c r="T16" s="57"/>
      <c r="U16" s="57">
        <v>2010</v>
      </c>
      <c r="V16" s="57"/>
      <c r="W16" s="57"/>
      <c r="X16" s="57">
        <v>2010</v>
      </c>
      <c r="Y16" s="57"/>
      <c r="Z16" s="57"/>
      <c r="AA16" s="57">
        <v>2010</v>
      </c>
      <c r="AB16" s="56">
        <v>6.75</v>
      </c>
      <c r="AC16" s="56">
        <v>7</v>
      </c>
      <c r="AD16" s="56">
        <v>140</v>
      </c>
      <c r="AE16" s="56">
        <v>12.04</v>
      </c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7">
        <v>27</v>
      </c>
      <c r="AZ16" s="57">
        <v>5</v>
      </c>
      <c r="BA16" s="57">
        <v>2011</v>
      </c>
      <c r="BB16" s="56"/>
      <c r="BC16" s="56">
        <v>6.75</v>
      </c>
      <c r="BD16" s="56">
        <v>160</v>
      </c>
      <c r="BE16" s="56">
        <v>162</v>
      </c>
      <c r="BF16" s="56"/>
      <c r="BG16" s="56">
        <v>0.47</v>
      </c>
      <c r="BH16" s="56">
        <v>1.53</v>
      </c>
      <c r="BI16" s="56">
        <f t="shared" si="0"/>
        <v>470</v>
      </c>
      <c r="BJ16" s="56">
        <v>124.9</v>
      </c>
      <c r="BK16" s="56"/>
      <c r="BL16" s="56">
        <v>150.9</v>
      </c>
      <c r="BM16" s="56">
        <v>184</v>
      </c>
      <c r="BN16" s="56">
        <v>90.4</v>
      </c>
      <c r="BO16" s="56">
        <v>22</v>
      </c>
      <c r="BP16" s="22">
        <f t="shared" si="1"/>
        <v>0.1249</v>
      </c>
      <c r="BQ16" s="22">
        <f t="shared" si="2"/>
        <v>185.03703703703704</v>
      </c>
      <c r="BR16" s="22">
        <f t="shared" si="3"/>
        <v>1113.6231884057972</v>
      </c>
      <c r="BS16" s="22">
        <f t="shared" si="4"/>
        <v>223.55555555555554</v>
      </c>
      <c r="BT16" s="22">
        <f t="shared" si="5"/>
        <v>1337.1787439613527</v>
      </c>
    </row>
    <row r="17" spans="1:72" s="58" customFormat="1" x14ac:dyDescent="0.25">
      <c r="A17" s="55">
        <v>1</v>
      </c>
      <c r="B17" s="56"/>
      <c r="C17" s="56" t="s">
        <v>211</v>
      </c>
      <c r="D17" s="56" t="s">
        <v>203</v>
      </c>
      <c r="E17" s="56">
        <v>15</v>
      </c>
      <c r="F17" s="56"/>
      <c r="G17" s="57">
        <v>6</v>
      </c>
      <c r="H17" s="57">
        <v>1</v>
      </c>
      <c r="I17" s="57">
        <v>2011</v>
      </c>
      <c r="J17" s="57">
        <v>26</v>
      </c>
      <c r="K17" s="57">
        <v>1</v>
      </c>
      <c r="L17" s="57">
        <v>2010</v>
      </c>
      <c r="M17" s="56">
        <v>13.5</v>
      </c>
      <c r="N17" s="56"/>
      <c r="O17" s="56">
        <v>94</v>
      </c>
      <c r="P17" s="57"/>
      <c r="Q17" s="57"/>
      <c r="R17" s="57">
        <v>2010</v>
      </c>
      <c r="S17" s="57"/>
      <c r="T17" s="57"/>
      <c r="U17" s="57">
        <v>2010</v>
      </c>
      <c r="V17" s="57"/>
      <c r="W17" s="57"/>
      <c r="X17" s="57">
        <v>2010</v>
      </c>
      <c r="Y17" s="57"/>
      <c r="Z17" s="57"/>
      <c r="AA17" s="57">
        <v>2010</v>
      </c>
      <c r="AB17" s="56">
        <v>6.75</v>
      </c>
      <c r="AC17" s="56">
        <v>8</v>
      </c>
      <c r="AD17" s="56">
        <v>108</v>
      </c>
      <c r="AE17" s="56">
        <v>18.468</v>
      </c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7">
        <v>27</v>
      </c>
      <c r="AZ17" s="57">
        <v>5</v>
      </c>
      <c r="BA17" s="57">
        <v>2011</v>
      </c>
      <c r="BB17" s="56"/>
      <c r="BC17" s="56">
        <v>6.75</v>
      </c>
      <c r="BD17" s="56">
        <v>141</v>
      </c>
      <c r="BE17" s="56">
        <v>163</v>
      </c>
      <c r="BF17" s="56"/>
      <c r="BG17" s="56">
        <v>0.60010000000000008</v>
      </c>
      <c r="BH17" s="56">
        <v>0.56110000000000004</v>
      </c>
      <c r="BI17" s="56">
        <f t="shared" si="0"/>
        <v>600.1</v>
      </c>
      <c r="BJ17" s="56">
        <v>260.2</v>
      </c>
      <c r="BK17" s="56"/>
      <c r="BL17" s="56">
        <v>252.8</v>
      </c>
      <c r="BM17" s="56">
        <v>110.8</v>
      </c>
      <c r="BN17" s="56">
        <v>78.2</v>
      </c>
      <c r="BO17" s="56">
        <v>25.3</v>
      </c>
      <c r="BP17" s="22">
        <f t="shared" si="1"/>
        <v>0.26019999999999999</v>
      </c>
      <c r="BQ17" s="22">
        <f t="shared" si="2"/>
        <v>385.48148148148147</v>
      </c>
      <c r="BR17" s="22">
        <f t="shared" si="3"/>
        <v>586.68297900788889</v>
      </c>
      <c r="BS17" s="22">
        <f t="shared" si="4"/>
        <v>374.51851851851859</v>
      </c>
      <c r="BT17" s="22">
        <f t="shared" si="5"/>
        <v>961.20149752640748</v>
      </c>
    </row>
    <row r="18" spans="1:72" s="58" customFormat="1" x14ac:dyDescent="0.25">
      <c r="A18" s="55">
        <v>1</v>
      </c>
      <c r="B18" s="56"/>
      <c r="C18" s="56" t="s">
        <v>211</v>
      </c>
      <c r="D18" s="56" t="s">
        <v>209</v>
      </c>
      <c r="E18" s="56">
        <v>16</v>
      </c>
      <c r="F18" s="56"/>
      <c r="G18" s="57">
        <v>6</v>
      </c>
      <c r="H18" s="57">
        <v>1</v>
      </c>
      <c r="I18" s="57">
        <v>2011</v>
      </c>
      <c r="J18" s="57">
        <v>26</v>
      </c>
      <c r="K18" s="57">
        <v>1</v>
      </c>
      <c r="L18" s="57">
        <v>2010</v>
      </c>
      <c r="M18" s="56">
        <v>13.5</v>
      </c>
      <c r="N18" s="56"/>
      <c r="O18" s="56"/>
      <c r="P18" s="57"/>
      <c r="Q18" s="57"/>
      <c r="R18" s="57">
        <v>2010</v>
      </c>
      <c r="S18" s="57"/>
      <c r="T18" s="57"/>
      <c r="U18" s="57">
        <v>2010</v>
      </c>
      <c r="V18" s="57"/>
      <c r="W18" s="57"/>
      <c r="X18" s="57">
        <v>2010</v>
      </c>
      <c r="Y18" s="57"/>
      <c r="Z18" s="57"/>
      <c r="AA18" s="57">
        <v>2010</v>
      </c>
      <c r="AB18" s="56">
        <v>6.75</v>
      </c>
      <c r="AE18" s="56">
        <v>0</v>
      </c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7">
        <v>13</v>
      </c>
      <c r="AZ18" s="57">
        <v>5</v>
      </c>
      <c r="BA18" s="57">
        <v>2011</v>
      </c>
      <c r="BB18" s="56"/>
      <c r="BC18" s="56">
        <v>6.75</v>
      </c>
      <c r="BD18" s="56"/>
      <c r="BE18" s="56"/>
      <c r="BF18" s="56"/>
      <c r="BG18" s="56">
        <v>0</v>
      </c>
      <c r="BH18" s="56">
        <v>0</v>
      </c>
      <c r="BI18" s="56">
        <f t="shared" si="0"/>
        <v>0</v>
      </c>
      <c r="BJ18" s="56"/>
      <c r="BK18" s="56"/>
      <c r="BL18" s="56"/>
      <c r="BM18" s="56"/>
      <c r="BN18" s="56"/>
      <c r="BO18" s="56"/>
      <c r="BP18" s="22"/>
      <c r="BQ18" s="22"/>
      <c r="BR18" s="22"/>
      <c r="BS18" s="22"/>
      <c r="BT18" s="22"/>
    </row>
    <row r="19" spans="1:72" s="58" customFormat="1" x14ac:dyDescent="0.25">
      <c r="A19" s="55">
        <v>3</v>
      </c>
      <c r="B19" s="56"/>
      <c r="C19" s="56" t="s">
        <v>210</v>
      </c>
      <c r="D19" s="56" t="s">
        <v>208</v>
      </c>
      <c r="E19" s="56">
        <v>17</v>
      </c>
      <c r="F19" s="56"/>
      <c r="G19" s="57">
        <v>6</v>
      </c>
      <c r="H19" s="57">
        <v>1</v>
      </c>
      <c r="I19" s="57">
        <v>2011</v>
      </c>
      <c r="J19" s="57">
        <v>26</v>
      </c>
      <c r="K19" s="57">
        <v>1</v>
      </c>
      <c r="L19" s="57">
        <v>2010</v>
      </c>
      <c r="M19" s="56">
        <v>13.5</v>
      </c>
      <c r="N19" s="56"/>
      <c r="O19" s="56">
        <v>92</v>
      </c>
      <c r="P19" s="57"/>
      <c r="Q19" s="57"/>
      <c r="R19" s="57">
        <v>2010</v>
      </c>
      <c r="S19" s="57"/>
      <c r="T19" s="57"/>
      <c r="U19" s="57">
        <v>2010</v>
      </c>
      <c r="V19" s="57"/>
      <c r="W19" s="57"/>
      <c r="X19" s="57">
        <v>2010</v>
      </c>
      <c r="Y19" s="57"/>
      <c r="Z19" s="57"/>
      <c r="AA19" s="57">
        <v>2010</v>
      </c>
      <c r="AB19" s="56">
        <v>6.75</v>
      </c>
      <c r="AC19" s="56">
        <v>7</v>
      </c>
      <c r="AD19" s="56">
        <v>486</v>
      </c>
      <c r="AE19" s="56">
        <v>243.48599999999999</v>
      </c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7">
        <v>27</v>
      </c>
      <c r="AZ19" s="57">
        <v>5</v>
      </c>
      <c r="BA19" s="57">
        <v>2011</v>
      </c>
      <c r="BB19" s="56"/>
      <c r="BC19" s="56">
        <v>6.75</v>
      </c>
      <c r="BD19" s="56">
        <v>131</v>
      </c>
      <c r="BE19" s="56">
        <v>220</v>
      </c>
      <c r="BF19" s="56"/>
      <c r="BG19" s="56">
        <v>0.64119999999999999</v>
      </c>
      <c r="BH19" s="56">
        <v>0.46029999999999999</v>
      </c>
      <c r="BI19" s="56">
        <f t="shared" si="0"/>
        <v>641.20000000000005</v>
      </c>
      <c r="BJ19" s="56">
        <v>230.5</v>
      </c>
      <c r="BK19" s="56"/>
      <c r="BL19" s="56">
        <v>279.10000000000002</v>
      </c>
      <c r="BM19" s="56">
        <v>113.2</v>
      </c>
      <c r="BN19" s="56">
        <v>89.4</v>
      </c>
      <c r="BO19" s="56">
        <v>20.2</v>
      </c>
      <c r="BP19" s="22">
        <f t="shared" si="1"/>
        <v>0.23049999999999998</v>
      </c>
      <c r="BQ19" s="22">
        <f t="shared" si="2"/>
        <v>341.48148148148147</v>
      </c>
      <c r="BR19" s="22">
        <f t="shared" si="3"/>
        <v>538.55280722418524</v>
      </c>
      <c r="BS19" s="22">
        <f t="shared" si="4"/>
        <v>413.48148148148147</v>
      </c>
      <c r="BT19" s="22">
        <f t="shared" si="5"/>
        <v>952.03428870566677</v>
      </c>
    </row>
    <row r="20" spans="1:72" s="58" customFormat="1" x14ac:dyDescent="0.25">
      <c r="A20" s="55">
        <v>3</v>
      </c>
      <c r="B20" s="56"/>
      <c r="C20" s="56" t="s">
        <v>210</v>
      </c>
      <c r="D20" s="56" t="s">
        <v>204</v>
      </c>
      <c r="E20" s="56">
        <v>18</v>
      </c>
      <c r="F20" s="56"/>
      <c r="G20" s="57">
        <v>6</v>
      </c>
      <c r="H20" s="57">
        <v>1</v>
      </c>
      <c r="I20" s="57">
        <v>2011</v>
      </c>
      <c r="J20" s="57">
        <v>26</v>
      </c>
      <c r="K20" s="57">
        <v>1</v>
      </c>
      <c r="L20" s="57">
        <v>2010</v>
      </c>
      <c r="M20" s="56">
        <v>13.5</v>
      </c>
      <c r="N20" s="56"/>
      <c r="O20" s="56">
        <v>98</v>
      </c>
      <c r="P20" s="57"/>
      <c r="Q20" s="57"/>
      <c r="R20" s="57">
        <v>2010</v>
      </c>
      <c r="S20" s="57"/>
      <c r="T20" s="57"/>
      <c r="U20" s="57">
        <v>2010</v>
      </c>
      <c r="V20" s="57"/>
      <c r="W20" s="57"/>
      <c r="X20" s="57">
        <v>2010</v>
      </c>
      <c r="Y20" s="57"/>
      <c r="Z20" s="57"/>
      <c r="AA20" s="57">
        <v>2010</v>
      </c>
      <c r="AB20" s="56">
        <v>6.75</v>
      </c>
      <c r="AC20" s="56">
        <v>4</v>
      </c>
      <c r="AD20" s="56">
        <v>962</v>
      </c>
      <c r="AE20" s="56">
        <v>269.36</v>
      </c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7">
        <v>13</v>
      </c>
      <c r="AZ20" s="57">
        <v>5</v>
      </c>
      <c r="BA20" s="57">
        <v>2011</v>
      </c>
      <c r="BB20" s="56"/>
      <c r="BC20" s="56">
        <v>6.75</v>
      </c>
      <c r="BD20" s="56">
        <v>233</v>
      </c>
      <c r="BE20" s="56">
        <v>127</v>
      </c>
      <c r="BF20" s="56"/>
      <c r="BG20" s="56">
        <v>0.84210000000000007</v>
      </c>
      <c r="BH20" s="56">
        <v>0.79570000000000007</v>
      </c>
      <c r="BI20" s="56">
        <f t="shared" si="0"/>
        <v>842.1</v>
      </c>
      <c r="BJ20" s="56">
        <v>353.3</v>
      </c>
      <c r="BK20" s="56"/>
      <c r="BL20" s="56">
        <v>341.3</v>
      </c>
      <c r="BM20" s="56">
        <v>105.9</v>
      </c>
      <c r="BN20" s="56">
        <v>82.3</v>
      </c>
      <c r="BO20" s="56">
        <v>25.4</v>
      </c>
      <c r="BP20" s="22">
        <f t="shared" si="1"/>
        <v>0.35330000000000006</v>
      </c>
      <c r="BQ20" s="22">
        <f t="shared" si="2"/>
        <v>523.4074074074075</v>
      </c>
      <c r="BR20" s="22">
        <f t="shared" si="3"/>
        <v>916.11387402511104</v>
      </c>
      <c r="BS20" s="22">
        <f t="shared" si="4"/>
        <v>505.62962962962968</v>
      </c>
      <c r="BT20" s="22">
        <f t="shared" si="5"/>
        <v>1421.7435036547408</v>
      </c>
    </row>
    <row r="21" spans="1:72" s="58" customFormat="1" x14ac:dyDescent="0.25">
      <c r="A21" s="55">
        <v>2</v>
      </c>
      <c r="B21" s="59"/>
      <c r="C21" s="59" t="s">
        <v>210</v>
      </c>
      <c r="D21" s="59" t="s">
        <v>204</v>
      </c>
      <c r="E21" s="59">
        <v>19</v>
      </c>
      <c r="F21" s="59"/>
      <c r="G21" s="57">
        <v>6</v>
      </c>
      <c r="H21" s="57">
        <v>1</v>
      </c>
      <c r="I21" s="57">
        <v>2011</v>
      </c>
      <c r="J21" s="57">
        <v>26</v>
      </c>
      <c r="K21" s="57">
        <v>1</v>
      </c>
      <c r="L21" s="60">
        <v>2010</v>
      </c>
      <c r="M21" s="56">
        <v>13.5</v>
      </c>
      <c r="N21" s="59"/>
      <c r="O21" s="59">
        <v>99</v>
      </c>
      <c r="P21" s="60"/>
      <c r="Q21" s="60"/>
      <c r="R21" s="60">
        <v>2010</v>
      </c>
      <c r="S21" s="60"/>
      <c r="T21" s="60"/>
      <c r="U21" s="60">
        <v>2010</v>
      </c>
      <c r="V21" s="60"/>
      <c r="W21" s="60"/>
      <c r="X21" s="60">
        <v>2010</v>
      </c>
      <c r="Y21" s="60"/>
      <c r="Z21" s="60"/>
      <c r="AA21" s="60">
        <v>2010</v>
      </c>
      <c r="AB21" s="56">
        <v>6.75</v>
      </c>
      <c r="AC21" s="56">
        <v>12</v>
      </c>
      <c r="AD21" s="56">
        <v>1138</v>
      </c>
      <c r="AE21" s="59">
        <v>563.30999999999995</v>
      </c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60">
        <v>13</v>
      </c>
      <c r="AZ21" s="60">
        <v>5</v>
      </c>
      <c r="BA21" s="60">
        <v>2011</v>
      </c>
      <c r="BB21" s="59"/>
      <c r="BC21" s="56">
        <v>6.75</v>
      </c>
      <c r="BD21" s="59">
        <v>200</v>
      </c>
      <c r="BE21" s="59">
        <v>133</v>
      </c>
      <c r="BF21" s="56"/>
      <c r="BG21" s="59">
        <v>0.89019999999999999</v>
      </c>
      <c r="BH21" s="59">
        <v>1.0385</v>
      </c>
      <c r="BI21" s="56">
        <f t="shared" si="0"/>
        <v>890.2</v>
      </c>
      <c r="BJ21" s="59">
        <v>467.4</v>
      </c>
      <c r="BK21" s="59"/>
      <c r="BL21" s="59">
        <v>485.5</v>
      </c>
      <c r="BM21" s="59">
        <v>112.8</v>
      </c>
      <c r="BN21" s="59">
        <v>101.1</v>
      </c>
      <c r="BO21" s="59">
        <v>27.7</v>
      </c>
      <c r="BP21" s="22">
        <f t="shared" si="1"/>
        <v>0.46739999999999998</v>
      </c>
      <c r="BQ21" s="22">
        <f t="shared" si="2"/>
        <v>692.44444444444446</v>
      </c>
      <c r="BR21" s="22">
        <f t="shared" si="3"/>
        <v>1378.9381402679273</v>
      </c>
      <c r="BS21" s="22">
        <f t="shared" si="4"/>
        <v>719.25925925925912</v>
      </c>
      <c r="BT21" s="22">
        <f t="shared" si="5"/>
        <v>2098.1973995271865</v>
      </c>
    </row>
    <row r="22" spans="1:72" s="58" customFormat="1" x14ac:dyDescent="0.25">
      <c r="A22" s="55">
        <v>2</v>
      </c>
      <c r="B22" s="56"/>
      <c r="C22" s="56" t="s">
        <v>210</v>
      </c>
      <c r="D22" s="56" t="s">
        <v>205</v>
      </c>
      <c r="E22" s="56">
        <v>20</v>
      </c>
      <c r="F22" s="56"/>
      <c r="G22" s="57">
        <v>6</v>
      </c>
      <c r="H22" s="57">
        <v>1</v>
      </c>
      <c r="I22" s="57">
        <v>2011</v>
      </c>
      <c r="J22" s="57">
        <v>26</v>
      </c>
      <c r="K22" s="57">
        <v>1</v>
      </c>
      <c r="L22" s="57">
        <v>2010</v>
      </c>
      <c r="M22" s="56">
        <v>13.5</v>
      </c>
      <c r="N22" s="56"/>
      <c r="O22" s="56">
        <v>90</v>
      </c>
      <c r="P22" s="57"/>
      <c r="Q22" s="57"/>
      <c r="R22" s="57">
        <v>2010</v>
      </c>
      <c r="S22" s="57"/>
      <c r="T22" s="57"/>
      <c r="U22" s="57">
        <v>2010</v>
      </c>
      <c r="V22" s="57"/>
      <c r="W22" s="57"/>
      <c r="X22" s="57">
        <v>2010</v>
      </c>
      <c r="Y22" s="57"/>
      <c r="Z22" s="57"/>
      <c r="AA22" s="57">
        <v>2010</v>
      </c>
      <c r="AB22" s="56">
        <v>6.75</v>
      </c>
      <c r="AC22" s="59">
        <v>14</v>
      </c>
      <c r="AD22" s="59">
        <v>896</v>
      </c>
      <c r="AE22" s="56">
        <v>104.83199999999999</v>
      </c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7">
        <v>27</v>
      </c>
      <c r="AZ22" s="57">
        <v>5</v>
      </c>
      <c r="BA22" s="57">
        <v>2011</v>
      </c>
      <c r="BB22" s="56"/>
      <c r="BC22" s="56">
        <v>6.75</v>
      </c>
      <c r="BD22" s="56">
        <v>189</v>
      </c>
      <c r="BE22" s="56">
        <v>144</v>
      </c>
      <c r="BF22" s="56"/>
      <c r="BG22" s="56">
        <v>1.1879999999999999</v>
      </c>
      <c r="BH22" s="56">
        <v>1.728</v>
      </c>
      <c r="BI22" s="56">
        <f t="shared" si="0"/>
        <v>1188</v>
      </c>
      <c r="BJ22" s="56">
        <v>423</v>
      </c>
      <c r="BK22" s="56"/>
      <c r="BL22" s="56">
        <v>456.6</v>
      </c>
      <c r="BM22" s="56">
        <v>196</v>
      </c>
      <c r="BN22" s="56">
        <v>92.6</v>
      </c>
      <c r="BO22" s="56">
        <v>30.4</v>
      </c>
      <c r="BP22" s="22">
        <f t="shared" si="1"/>
        <v>0.42299999999999999</v>
      </c>
      <c r="BQ22" s="22">
        <f t="shared" si="2"/>
        <v>626.66666666666663</v>
      </c>
      <c r="BR22" s="22">
        <f t="shared" si="3"/>
        <v>1209.4693877551017</v>
      </c>
      <c r="BS22" s="22">
        <f t="shared" si="4"/>
        <v>676.44444444444446</v>
      </c>
      <c r="BT22" s="22">
        <f t="shared" si="5"/>
        <v>1885.9138321995461</v>
      </c>
    </row>
    <row r="23" spans="1:72" s="58" customFormat="1" x14ac:dyDescent="0.25">
      <c r="A23" s="58">
        <v>2</v>
      </c>
      <c r="B23" s="56"/>
      <c r="C23" s="56" t="s">
        <v>210</v>
      </c>
      <c r="D23" s="56" t="s">
        <v>208</v>
      </c>
      <c r="E23" s="56">
        <v>21</v>
      </c>
      <c r="F23" s="56"/>
      <c r="G23" s="57">
        <v>6</v>
      </c>
      <c r="H23" s="57">
        <v>1</v>
      </c>
      <c r="I23" s="57">
        <v>2011</v>
      </c>
      <c r="J23" s="57">
        <v>26</v>
      </c>
      <c r="K23" s="57">
        <v>1</v>
      </c>
      <c r="L23" s="57">
        <v>2010</v>
      </c>
      <c r="M23" s="56">
        <v>13.5</v>
      </c>
      <c r="N23" s="56"/>
      <c r="O23" s="56">
        <v>92</v>
      </c>
      <c r="P23" s="56"/>
      <c r="Q23" s="56"/>
      <c r="R23" s="57">
        <v>2010</v>
      </c>
      <c r="S23" s="56"/>
      <c r="T23" s="56"/>
      <c r="U23" s="57">
        <v>2010</v>
      </c>
      <c r="V23" s="56"/>
      <c r="W23" s="56"/>
      <c r="X23" s="57">
        <v>2010</v>
      </c>
      <c r="Y23" s="56"/>
      <c r="Z23" s="56"/>
      <c r="AA23" s="57">
        <v>2010</v>
      </c>
      <c r="AB23" s="56">
        <v>6.75</v>
      </c>
      <c r="AC23" s="56">
        <v>10</v>
      </c>
      <c r="AD23" s="56">
        <v>96</v>
      </c>
      <c r="AE23" s="56">
        <v>29.951999999999998</v>
      </c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7">
        <v>27</v>
      </c>
      <c r="AZ23" s="57">
        <v>5</v>
      </c>
      <c r="BA23" s="57">
        <v>2011</v>
      </c>
      <c r="BB23" s="56"/>
      <c r="BC23" s="56">
        <v>6.75</v>
      </c>
      <c r="BD23" s="56">
        <v>185</v>
      </c>
      <c r="BE23" s="56">
        <v>176</v>
      </c>
      <c r="BF23" s="56"/>
      <c r="BG23" s="56">
        <v>1.1934</v>
      </c>
      <c r="BH23" s="56">
        <v>0</v>
      </c>
      <c r="BI23" s="56">
        <f t="shared" si="0"/>
        <v>1193.4000000000001</v>
      </c>
      <c r="BJ23" s="56">
        <v>446</v>
      </c>
      <c r="BK23" s="56"/>
      <c r="BL23" s="56">
        <v>524.20000000000005</v>
      </c>
      <c r="BM23" s="56">
        <v>136.30000000000001</v>
      </c>
      <c r="BN23" s="56">
        <v>99.2</v>
      </c>
      <c r="BO23" s="56">
        <v>10.199999999999999</v>
      </c>
      <c r="BP23" s="22">
        <f t="shared" si="1"/>
        <v>0.44600000000000001</v>
      </c>
      <c r="BQ23" s="22">
        <f t="shared" si="2"/>
        <v>660.74074074074076</v>
      </c>
      <c r="BR23" s="22">
        <f t="shared" si="3"/>
        <v>0</v>
      </c>
      <c r="BS23" s="22">
        <f t="shared" si="4"/>
        <v>776.59259259259261</v>
      </c>
      <c r="BT23" s="22">
        <f t="shared" si="5"/>
        <v>776.59259259259261</v>
      </c>
    </row>
    <row r="24" spans="1:72" s="58" customFormat="1" x14ac:dyDescent="0.25">
      <c r="A24" s="58">
        <v>2</v>
      </c>
      <c r="B24" s="56"/>
      <c r="C24" s="56" t="s">
        <v>210</v>
      </c>
      <c r="D24" s="56" t="s">
        <v>202</v>
      </c>
      <c r="E24" s="56">
        <v>22</v>
      </c>
      <c r="F24" s="56"/>
      <c r="G24" s="57">
        <v>6</v>
      </c>
      <c r="H24" s="57">
        <v>1</v>
      </c>
      <c r="I24" s="57">
        <v>2011</v>
      </c>
      <c r="J24" s="57">
        <v>26</v>
      </c>
      <c r="K24" s="57">
        <v>1</v>
      </c>
      <c r="L24" s="57">
        <v>2010</v>
      </c>
      <c r="M24" s="56">
        <v>13.5</v>
      </c>
      <c r="N24" s="56"/>
      <c r="O24" s="56">
        <v>0</v>
      </c>
      <c r="P24" s="56"/>
      <c r="Q24" s="56"/>
      <c r="R24" s="57">
        <v>2010</v>
      </c>
      <c r="S24" s="56"/>
      <c r="T24" s="56"/>
      <c r="U24" s="57">
        <v>2010</v>
      </c>
      <c r="V24" s="56"/>
      <c r="W24" s="56"/>
      <c r="X24" s="57">
        <v>2010</v>
      </c>
      <c r="Y24" s="56"/>
      <c r="Z24" s="56"/>
      <c r="AA24" s="57">
        <v>2010</v>
      </c>
      <c r="AB24" s="56">
        <v>6.75</v>
      </c>
      <c r="AC24" s="56">
        <v>13</v>
      </c>
      <c r="AD24" s="56">
        <v>460</v>
      </c>
      <c r="AE24" s="56">
        <v>215.27999999999997</v>
      </c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7">
        <v>13</v>
      </c>
      <c r="AZ24" s="57">
        <v>5</v>
      </c>
      <c r="BA24" s="57">
        <v>2011</v>
      </c>
      <c r="BB24" s="56"/>
      <c r="BC24" s="56">
        <v>6.75</v>
      </c>
      <c r="BD24" s="56">
        <v>0</v>
      </c>
      <c r="BE24" s="56">
        <v>0</v>
      </c>
      <c r="BF24" s="56"/>
      <c r="BG24" s="56">
        <v>0</v>
      </c>
      <c r="BH24" s="56">
        <v>0</v>
      </c>
      <c r="BI24" s="56">
        <f t="shared" si="0"/>
        <v>0</v>
      </c>
      <c r="BJ24" s="56">
        <v>0</v>
      </c>
      <c r="BK24" s="56"/>
      <c r="BL24" s="56">
        <v>0</v>
      </c>
      <c r="BM24" s="56">
        <v>0</v>
      </c>
      <c r="BN24" s="56">
        <v>0</v>
      </c>
      <c r="BO24" s="56">
        <v>0</v>
      </c>
      <c r="BP24" s="22"/>
      <c r="BQ24" s="22"/>
      <c r="BR24" s="22"/>
      <c r="BS24" s="22"/>
      <c r="BT24" s="22"/>
    </row>
    <row r="25" spans="1:72" s="58" customFormat="1" x14ac:dyDescent="0.25">
      <c r="A25" s="58">
        <v>2</v>
      </c>
      <c r="B25" s="56"/>
      <c r="C25" s="56" t="s">
        <v>210</v>
      </c>
      <c r="D25" s="56" t="s">
        <v>203</v>
      </c>
      <c r="E25" s="56">
        <v>23</v>
      </c>
      <c r="F25" s="56"/>
      <c r="G25" s="57">
        <v>6</v>
      </c>
      <c r="H25" s="57">
        <v>1</v>
      </c>
      <c r="I25" s="57">
        <v>2011</v>
      </c>
      <c r="J25" s="57">
        <v>26</v>
      </c>
      <c r="K25" s="57">
        <v>1</v>
      </c>
      <c r="L25" s="57">
        <v>2010</v>
      </c>
      <c r="M25" s="56">
        <v>13.5</v>
      </c>
      <c r="N25" s="56"/>
      <c r="O25" s="56">
        <v>98</v>
      </c>
      <c r="P25" s="56"/>
      <c r="Q25" s="56"/>
      <c r="R25" s="57">
        <v>2010</v>
      </c>
      <c r="S25" s="56"/>
      <c r="T25" s="56"/>
      <c r="U25" s="57">
        <v>2010</v>
      </c>
      <c r="V25" s="56"/>
      <c r="W25" s="56"/>
      <c r="X25" s="57">
        <v>2010</v>
      </c>
      <c r="Y25" s="56"/>
      <c r="Z25" s="56"/>
      <c r="AA25" s="57">
        <v>2010</v>
      </c>
      <c r="AB25" s="56">
        <v>6.75</v>
      </c>
      <c r="AC25" s="56">
        <v>12</v>
      </c>
      <c r="AD25" s="56">
        <v>1036</v>
      </c>
      <c r="AE25" s="56">
        <v>471.38</v>
      </c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7">
        <v>13</v>
      </c>
      <c r="AZ25" s="57">
        <v>5</v>
      </c>
      <c r="BA25" s="57">
        <v>2011</v>
      </c>
      <c r="BB25" s="56"/>
      <c r="BC25" s="56">
        <v>6.75</v>
      </c>
      <c r="BD25" s="56">
        <v>196</v>
      </c>
      <c r="BE25" s="56">
        <v>97</v>
      </c>
      <c r="BF25" s="56"/>
      <c r="BG25" s="56">
        <v>0.5161</v>
      </c>
      <c r="BH25" s="56">
        <v>0.5534</v>
      </c>
      <c r="BI25" s="56">
        <f t="shared" si="0"/>
        <v>516.1</v>
      </c>
      <c r="BJ25" s="56">
        <v>284.7</v>
      </c>
      <c r="BK25" s="56"/>
      <c r="BL25" s="56">
        <v>228.1</v>
      </c>
      <c r="BM25" s="56">
        <v>103.5</v>
      </c>
      <c r="BN25" s="56">
        <v>82.4</v>
      </c>
      <c r="BO25" s="56">
        <v>32.1</v>
      </c>
      <c r="BP25" s="22">
        <f t="shared" si="1"/>
        <v>0.28469999999999995</v>
      </c>
      <c r="BQ25" s="22">
        <f t="shared" si="2"/>
        <v>421.77777777777771</v>
      </c>
      <c r="BR25" s="22">
        <f t="shared" si="3"/>
        <v>652.71297190910718</v>
      </c>
      <c r="BS25" s="22">
        <f t="shared" si="4"/>
        <v>337.92592592592592</v>
      </c>
      <c r="BT25" s="22">
        <f t="shared" si="5"/>
        <v>990.63889783503305</v>
      </c>
    </row>
    <row r="26" spans="1:72" s="58" customFormat="1" x14ac:dyDescent="0.25">
      <c r="A26" s="58">
        <v>2</v>
      </c>
      <c r="B26" s="56"/>
      <c r="C26" s="56" t="s">
        <v>210</v>
      </c>
      <c r="D26" s="56" t="s">
        <v>206</v>
      </c>
      <c r="E26" s="56">
        <v>24</v>
      </c>
      <c r="F26" s="56"/>
      <c r="G26" s="57">
        <v>6</v>
      </c>
      <c r="H26" s="57">
        <v>1</v>
      </c>
      <c r="I26" s="57">
        <v>2011</v>
      </c>
      <c r="J26" s="57">
        <v>26</v>
      </c>
      <c r="K26" s="57">
        <v>1</v>
      </c>
      <c r="L26" s="57">
        <v>2010</v>
      </c>
      <c r="M26" s="56">
        <v>13.5</v>
      </c>
      <c r="N26" s="56"/>
      <c r="O26" s="56">
        <v>100</v>
      </c>
      <c r="P26" s="56"/>
      <c r="Q26" s="56"/>
      <c r="R26" s="57">
        <v>2010</v>
      </c>
      <c r="S26" s="56"/>
      <c r="T26" s="56"/>
      <c r="U26" s="57">
        <v>2010</v>
      </c>
      <c r="V26" s="56"/>
      <c r="W26" s="56"/>
      <c r="X26" s="57">
        <v>2010</v>
      </c>
      <c r="Y26" s="56"/>
      <c r="Z26" s="56"/>
      <c r="AA26" s="57">
        <v>2010</v>
      </c>
      <c r="AB26" s="56">
        <v>6.75</v>
      </c>
      <c r="AC26" s="56">
        <v>11</v>
      </c>
      <c r="AD26" s="56">
        <v>1132</v>
      </c>
      <c r="AE26" s="56">
        <v>270.548</v>
      </c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7">
        <v>13</v>
      </c>
      <c r="AZ26" s="57">
        <v>5</v>
      </c>
      <c r="BA26" s="57">
        <v>2011</v>
      </c>
      <c r="BB26" s="56"/>
      <c r="BC26" s="56">
        <v>6.75</v>
      </c>
      <c r="BD26" s="56">
        <v>177</v>
      </c>
      <c r="BE26" s="56">
        <v>187</v>
      </c>
      <c r="BF26" s="56"/>
      <c r="BG26" s="56">
        <v>2.0280999999999998</v>
      </c>
      <c r="BH26" s="56">
        <v>1.6698</v>
      </c>
      <c r="BI26" s="56">
        <f t="shared" si="0"/>
        <v>2028.0999999999997</v>
      </c>
      <c r="BJ26" s="56">
        <v>962.5</v>
      </c>
      <c r="BK26" s="56"/>
      <c r="BL26" s="56">
        <v>856.2</v>
      </c>
      <c r="BM26" s="56">
        <v>184.4</v>
      </c>
      <c r="BN26" s="56">
        <v>148.69999999999999</v>
      </c>
      <c r="BO26" s="56">
        <v>9.1</v>
      </c>
      <c r="BP26" s="22">
        <f t="shared" si="1"/>
        <v>0.96250000000000002</v>
      </c>
      <c r="BQ26" s="22">
        <f t="shared" si="2"/>
        <v>1425.9259259259259</v>
      </c>
      <c r="BR26" s="22">
        <f t="shared" si="3"/>
        <v>1994.8522535550733</v>
      </c>
      <c r="BS26" s="22">
        <f t="shared" si="4"/>
        <v>1268.4444444444443</v>
      </c>
      <c r="BT26" s="22">
        <f t="shared" si="5"/>
        <v>3263.2966979995176</v>
      </c>
    </row>
    <row r="27" spans="1:72" s="58" customFormat="1" x14ac:dyDescent="0.25">
      <c r="A27" s="58">
        <v>2</v>
      </c>
      <c r="B27" s="56"/>
      <c r="C27" s="56" t="s">
        <v>210</v>
      </c>
      <c r="D27" s="56" t="s">
        <v>207</v>
      </c>
      <c r="E27" s="56">
        <v>25</v>
      </c>
      <c r="F27" s="56"/>
      <c r="G27" s="57">
        <v>6</v>
      </c>
      <c r="H27" s="57">
        <v>1</v>
      </c>
      <c r="I27" s="57">
        <v>2011</v>
      </c>
      <c r="J27" s="57">
        <v>26</v>
      </c>
      <c r="K27" s="57">
        <v>1</v>
      </c>
      <c r="L27" s="57">
        <v>2010</v>
      </c>
      <c r="M27" s="56">
        <v>13.5</v>
      </c>
      <c r="N27" s="56"/>
      <c r="O27" s="56">
        <v>98</v>
      </c>
      <c r="P27" s="56"/>
      <c r="Q27" s="56"/>
      <c r="R27" s="57">
        <v>2010</v>
      </c>
      <c r="S27" s="56"/>
      <c r="T27" s="56"/>
      <c r="U27" s="57">
        <v>2010</v>
      </c>
      <c r="V27" s="56"/>
      <c r="W27" s="56"/>
      <c r="X27" s="57">
        <v>2010</v>
      </c>
      <c r="Y27" s="56"/>
      <c r="Z27" s="56"/>
      <c r="AA27" s="57">
        <v>2010</v>
      </c>
      <c r="AB27" s="56">
        <v>6.75</v>
      </c>
      <c r="AC27" s="56">
        <v>11</v>
      </c>
      <c r="AD27" s="56">
        <v>246</v>
      </c>
      <c r="AE27" s="56">
        <v>49.938000000000002</v>
      </c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7">
        <v>27</v>
      </c>
      <c r="AZ27" s="57">
        <v>5</v>
      </c>
      <c r="BA27" s="57">
        <v>2011</v>
      </c>
      <c r="BB27" s="56"/>
      <c r="BC27" s="56">
        <v>6.75</v>
      </c>
      <c r="BD27" s="56">
        <v>236</v>
      </c>
      <c r="BE27" s="56">
        <v>203</v>
      </c>
      <c r="BF27" s="56"/>
      <c r="BG27" s="56">
        <v>1.552</v>
      </c>
      <c r="BH27" s="56">
        <v>2.85</v>
      </c>
      <c r="BI27" s="56">
        <f t="shared" si="0"/>
        <v>1552</v>
      </c>
      <c r="BJ27" s="56">
        <v>647.79999999999995</v>
      </c>
      <c r="BK27" s="56"/>
      <c r="BL27" s="56">
        <v>612</v>
      </c>
      <c r="BM27" s="56">
        <v>302</v>
      </c>
      <c r="BN27" s="56">
        <v>156.4</v>
      </c>
      <c r="BO27" s="56">
        <v>36.700000000000003</v>
      </c>
      <c r="BP27" s="22">
        <f t="shared" si="1"/>
        <v>0.64779999999999993</v>
      </c>
      <c r="BQ27" s="22">
        <f t="shared" si="2"/>
        <v>959.70370370370358</v>
      </c>
      <c r="BR27" s="22">
        <f t="shared" si="3"/>
        <v>2186.6077998528335</v>
      </c>
      <c r="BS27" s="22">
        <f t="shared" si="4"/>
        <v>906.66666666666663</v>
      </c>
      <c r="BT27" s="22">
        <f t="shared" si="5"/>
        <v>3093.2744665195</v>
      </c>
    </row>
    <row r="28" spans="1:72" s="58" customFormat="1" x14ac:dyDescent="0.25">
      <c r="A28" s="58">
        <v>3</v>
      </c>
      <c r="B28" s="56"/>
      <c r="C28" s="56" t="s">
        <v>211</v>
      </c>
      <c r="D28" s="56" t="s">
        <v>209</v>
      </c>
      <c r="E28" s="56">
        <v>26</v>
      </c>
      <c r="F28" s="56"/>
      <c r="G28" s="57">
        <v>6</v>
      </c>
      <c r="H28" s="57">
        <v>1</v>
      </c>
      <c r="I28" s="57">
        <v>2011</v>
      </c>
      <c r="J28" s="57">
        <v>26</v>
      </c>
      <c r="K28" s="57">
        <v>1</v>
      </c>
      <c r="L28" s="57">
        <v>2010</v>
      </c>
      <c r="M28" s="56">
        <v>13.5</v>
      </c>
      <c r="N28" s="56"/>
      <c r="O28" s="56"/>
      <c r="P28" s="56"/>
      <c r="Q28" s="56"/>
      <c r="R28" s="57">
        <v>2010</v>
      </c>
      <c r="S28" s="56"/>
      <c r="T28" s="56"/>
      <c r="U28" s="57">
        <v>2010</v>
      </c>
      <c r="V28" s="56"/>
      <c r="W28" s="56"/>
      <c r="X28" s="57">
        <v>2010</v>
      </c>
      <c r="Y28" s="56"/>
      <c r="Z28" s="56"/>
      <c r="AA28" s="57">
        <v>2010</v>
      </c>
      <c r="AB28" s="56">
        <v>6.75</v>
      </c>
      <c r="AE28" s="56">
        <v>0</v>
      </c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7">
        <v>13</v>
      </c>
      <c r="AZ28" s="57">
        <v>5</v>
      </c>
      <c r="BA28" s="57">
        <v>2011</v>
      </c>
      <c r="BB28" s="56"/>
      <c r="BC28" s="56">
        <v>6.75</v>
      </c>
      <c r="BD28" s="56"/>
      <c r="BE28" s="56"/>
      <c r="BF28" s="56"/>
      <c r="BG28" s="56">
        <v>0</v>
      </c>
      <c r="BH28" s="56">
        <v>0</v>
      </c>
      <c r="BI28" s="56">
        <f t="shared" si="0"/>
        <v>0</v>
      </c>
      <c r="BJ28" s="56"/>
      <c r="BK28" s="56"/>
      <c r="BL28" s="56"/>
      <c r="BM28" s="56"/>
      <c r="BN28" s="56"/>
      <c r="BO28" s="56"/>
      <c r="BP28" s="22"/>
      <c r="BQ28" s="22"/>
      <c r="BR28" s="22"/>
      <c r="BS28" s="22"/>
      <c r="BT28" s="22"/>
    </row>
    <row r="29" spans="1:72" s="58" customFormat="1" x14ac:dyDescent="0.25">
      <c r="A29" s="58">
        <v>3</v>
      </c>
      <c r="B29" s="56"/>
      <c r="C29" s="56" t="s">
        <v>211</v>
      </c>
      <c r="D29" s="56" t="s">
        <v>205</v>
      </c>
      <c r="E29" s="56">
        <v>27</v>
      </c>
      <c r="F29" s="56"/>
      <c r="G29" s="57">
        <v>6</v>
      </c>
      <c r="H29" s="57">
        <v>1</v>
      </c>
      <c r="I29" s="57">
        <v>2011</v>
      </c>
      <c r="J29" s="57">
        <v>26</v>
      </c>
      <c r="K29" s="57">
        <v>1</v>
      </c>
      <c r="L29" s="57">
        <v>2010</v>
      </c>
      <c r="M29" s="56">
        <v>13.5</v>
      </c>
      <c r="N29" s="56"/>
      <c r="O29" s="56">
        <v>92</v>
      </c>
      <c r="P29" s="56"/>
      <c r="Q29" s="56"/>
      <c r="R29" s="57">
        <v>2010</v>
      </c>
      <c r="S29" s="56"/>
      <c r="T29" s="56"/>
      <c r="U29" s="57">
        <v>2010</v>
      </c>
      <c r="V29" s="56"/>
      <c r="W29" s="56"/>
      <c r="X29" s="57">
        <v>2010</v>
      </c>
      <c r="Y29" s="56"/>
      <c r="Z29" s="56"/>
      <c r="AA29" s="57">
        <v>2010</v>
      </c>
      <c r="AB29" s="56">
        <v>6.75</v>
      </c>
      <c r="AC29" s="56">
        <v>9</v>
      </c>
      <c r="AD29" s="56">
        <v>1222</v>
      </c>
      <c r="AE29" s="56">
        <v>267.61799999999994</v>
      </c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7">
        <v>27</v>
      </c>
      <c r="AZ29" s="57">
        <v>5</v>
      </c>
      <c r="BA29" s="57">
        <v>2011</v>
      </c>
      <c r="BB29" s="56"/>
      <c r="BC29" s="56">
        <v>6.75</v>
      </c>
      <c r="BD29" s="56">
        <v>97</v>
      </c>
      <c r="BE29" s="56">
        <v>51</v>
      </c>
      <c r="BF29" s="56"/>
      <c r="BG29" s="56">
        <v>0.25800000000000001</v>
      </c>
      <c r="BH29" s="56">
        <v>0.83599999999999997</v>
      </c>
      <c r="BI29" s="56">
        <f t="shared" si="0"/>
        <v>258</v>
      </c>
      <c r="BJ29" s="56">
        <v>63.5</v>
      </c>
      <c r="BK29" s="56"/>
      <c r="BL29" s="56">
        <v>696</v>
      </c>
      <c r="BM29" s="56">
        <v>164</v>
      </c>
      <c r="BN29" s="56">
        <v>71</v>
      </c>
      <c r="BO29" s="56">
        <v>9.4</v>
      </c>
      <c r="BP29" s="22">
        <f t="shared" si="1"/>
        <v>6.3500000000000001E-2</v>
      </c>
      <c r="BQ29" s="22">
        <f t="shared" si="2"/>
        <v>94.074074074074076</v>
      </c>
      <c r="BR29" s="22">
        <f t="shared" si="3"/>
        <v>536.18789521228541</v>
      </c>
      <c r="BS29" s="22">
        <f t="shared" si="4"/>
        <v>1031.1111111111111</v>
      </c>
      <c r="BT29" s="22">
        <f t="shared" si="5"/>
        <v>1567.2990063233965</v>
      </c>
    </row>
    <row r="30" spans="1:72" s="58" customFormat="1" x14ac:dyDescent="0.25">
      <c r="A30" s="58">
        <v>2</v>
      </c>
      <c r="B30" s="56"/>
      <c r="C30" s="56" t="s">
        <v>211</v>
      </c>
      <c r="D30" s="56" t="s">
        <v>205</v>
      </c>
      <c r="E30" s="56">
        <v>28</v>
      </c>
      <c r="F30" s="56"/>
      <c r="G30" s="57">
        <v>6</v>
      </c>
      <c r="H30" s="57">
        <v>1</v>
      </c>
      <c r="I30" s="57">
        <v>2011</v>
      </c>
      <c r="J30" s="57">
        <v>26</v>
      </c>
      <c r="K30" s="57">
        <v>1</v>
      </c>
      <c r="L30" s="57">
        <v>2010</v>
      </c>
      <c r="M30" s="56">
        <v>13.5</v>
      </c>
      <c r="N30" s="56"/>
      <c r="O30" s="56">
        <v>92</v>
      </c>
      <c r="P30" s="56"/>
      <c r="Q30" s="56"/>
      <c r="R30" s="57">
        <v>2010</v>
      </c>
      <c r="S30" s="56"/>
      <c r="T30" s="56"/>
      <c r="U30" s="57">
        <v>2010</v>
      </c>
      <c r="V30" s="56"/>
      <c r="W30" s="56"/>
      <c r="X30" s="57">
        <v>2010</v>
      </c>
      <c r="Y30" s="56"/>
      <c r="Z30" s="56"/>
      <c r="AA30" s="57">
        <v>2010</v>
      </c>
      <c r="AB30" s="56">
        <v>6.75</v>
      </c>
      <c r="AC30" s="56">
        <v>15</v>
      </c>
      <c r="AD30" s="56">
        <v>1518</v>
      </c>
      <c r="AE30" s="56">
        <v>320.29800000000006</v>
      </c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7">
        <v>27</v>
      </c>
      <c r="AZ30" s="57">
        <v>5</v>
      </c>
      <c r="BA30" s="57">
        <v>2011</v>
      </c>
      <c r="BB30" s="56"/>
      <c r="BC30" s="56">
        <v>6.75</v>
      </c>
      <c r="BD30" s="56">
        <v>207</v>
      </c>
      <c r="BE30" s="56">
        <v>370</v>
      </c>
      <c r="BF30" s="56"/>
      <c r="BG30" s="56">
        <v>1.746</v>
      </c>
      <c r="BH30" s="56">
        <v>4.9279999999999999</v>
      </c>
      <c r="BI30" s="56">
        <f t="shared" si="0"/>
        <v>1746</v>
      </c>
      <c r="BJ30" s="56">
        <v>844.2</v>
      </c>
      <c r="BK30" s="56"/>
      <c r="BL30" s="56">
        <v>698.6</v>
      </c>
      <c r="BM30" s="56">
        <v>180</v>
      </c>
      <c r="BN30" s="56">
        <v>80.5</v>
      </c>
      <c r="BO30" s="56">
        <v>9.3000000000000007</v>
      </c>
      <c r="BP30" s="22">
        <f t="shared" si="1"/>
        <v>0.84419999999999995</v>
      </c>
      <c r="BQ30" s="22">
        <f t="shared" si="2"/>
        <v>1250.6666666666667</v>
      </c>
      <c r="BR30" s="22">
        <f t="shared" si="3"/>
        <v>3265.0534979423869</v>
      </c>
      <c r="BS30" s="22">
        <f t="shared" si="4"/>
        <v>1034.962962962963</v>
      </c>
      <c r="BT30" s="22">
        <f t="shared" si="5"/>
        <v>4300.01646090535</v>
      </c>
    </row>
    <row r="31" spans="1:72" s="58" customFormat="1" x14ac:dyDescent="0.25">
      <c r="A31" s="58">
        <v>2</v>
      </c>
      <c r="B31" s="56"/>
      <c r="C31" s="56" t="s">
        <v>211</v>
      </c>
      <c r="D31" s="56" t="s">
        <v>206</v>
      </c>
      <c r="E31" s="56">
        <v>29</v>
      </c>
      <c r="F31" s="56"/>
      <c r="G31" s="57">
        <v>6</v>
      </c>
      <c r="H31" s="57">
        <v>1</v>
      </c>
      <c r="I31" s="57">
        <v>2011</v>
      </c>
      <c r="J31" s="57">
        <v>26</v>
      </c>
      <c r="K31" s="57">
        <v>1</v>
      </c>
      <c r="L31" s="57">
        <v>2010</v>
      </c>
      <c r="M31" s="56">
        <v>13.5</v>
      </c>
      <c r="N31" s="56"/>
      <c r="O31" s="56">
        <v>99</v>
      </c>
      <c r="P31" s="56"/>
      <c r="Q31" s="56"/>
      <c r="R31" s="57">
        <v>2010</v>
      </c>
      <c r="S31" s="56"/>
      <c r="T31" s="56"/>
      <c r="U31" s="57">
        <v>2010</v>
      </c>
      <c r="V31" s="56"/>
      <c r="W31" s="56"/>
      <c r="X31" s="57">
        <v>2010</v>
      </c>
      <c r="Y31" s="56"/>
      <c r="Z31" s="56"/>
      <c r="AA31" s="57">
        <v>2010</v>
      </c>
      <c r="AB31" s="56">
        <v>6.75</v>
      </c>
      <c r="AC31" s="56">
        <v>12</v>
      </c>
      <c r="AD31" s="56">
        <v>136</v>
      </c>
      <c r="AE31" s="56">
        <v>34.543999999999997</v>
      </c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7">
        <v>13</v>
      </c>
      <c r="AZ31" s="57">
        <v>5</v>
      </c>
      <c r="BA31" s="57">
        <v>2011</v>
      </c>
      <c r="BB31" s="56"/>
      <c r="BC31" s="56">
        <v>6.75</v>
      </c>
      <c r="BD31" s="56">
        <v>150</v>
      </c>
      <c r="BE31" s="56">
        <v>143</v>
      </c>
      <c r="BF31" s="56"/>
      <c r="BG31" s="56">
        <v>2.9159999999999999</v>
      </c>
      <c r="BH31" s="56">
        <v>3.9811999999999999</v>
      </c>
      <c r="BI31" s="56">
        <f t="shared" si="0"/>
        <v>2916</v>
      </c>
      <c r="BJ31" s="56">
        <v>1431.6</v>
      </c>
      <c r="BK31" s="56"/>
      <c r="BL31" s="56">
        <v>1088.3</v>
      </c>
      <c r="BM31" s="56">
        <v>245.9</v>
      </c>
      <c r="BN31" s="56">
        <v>157.9</v>
      </c>
      <c r="BO31" s="56">
        <v>17.5</v>
      </c>
      <c r="BP31" s="22">
        <f t="shared" si="1"/>
        <v>1.4316</v>
      </c>
      <c r="BQ31" s="22">
        <f t="shared" si="2"/>
        <v>2120.8888888888887</v>
      </c>
      <c r="BR31" s="22">
        <f t="shared" si="3"/>
        <v>3787.3358938442307</v>
      </c>
      <c r="BS31" s="22">
        <f t="shared" si="4"/>
        <v>1612.2962962962963</v>
      </c>
      <c r="BT31" s="22">
        <f t="shared" si="5"/>
        <v>5399.6321901405272</v>
      </c>
    </row>
    <row r="32" spans="1:72" s="58" customFormat="1" x14ac:dyDescent="0.25">
      <c r="A32" s="58">
        <v>2</v>
      </c>
      <c r="B32" s="56"/>
      <c r="C32" s="56" t="s">
        <v>211</v>
      </c>
      <c r="D32" s="56" t="s">
        <v>202</v>
      </c>
      <c r="E32" s="56">
        <v>30</v>
      </c>
      <c r="F32" s="56"/>
      <c r="G32" s="57">
        <v>6</v>
      </c>
      <c r="H32" s="57">
        <v>1</v>
      </c>
      <c r="I32" s="57">
        <v>2011</v>
      </c>
      <c r="J32" s="57">
        <v>26</v>
      </c>
      <c r="K32" s="57">
        <v>1</v>
      </c>
      <c r="L32" s="57">
        <v>2010</v>
      </c>
      <c r="M32" s="56">
        <v>13.5</v>
      </c>
      <c r="N32" s="56"/>
      <c r="O32" s="56">
        <v>0</v>
      </c>
      <c r="P32" s="56"/>
      <c r="Q32" s="56"/>
      <c r="R32" s="57">
        <v>2010</v>
      </c>
      <c r="S32" s="56"/>
      <c r="T32" s="56"/>
      <c r="U32" s="57">
        <v>2010</v>
      </c>
      <c r="V32" s="56"/>
      <c r="W32" s="56"/>
      <c r="X32" s="57">
        <v>2010</v>
      </c>
      <c r="Y32" s="56"/>
      <c r="Z32" s="56"/>
      <c r="AA32" s="57">
        <v>2010</v>
      </c>
      <c r="AB32" s="56">
        <v>6.75</v>
      </c>
      <c r="AC32" s="56">
        <v>9</v>
      </c>
      <c r="AD32" s="56">
        <v>320</v>
      </c>
      <c r="AE32" s="56">
        <v>100.8</v>
      </c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7">
        <v>13</v>
      </c>
      <c r="AZ32" s="57">
        <v>5</v>
      </c>
      <c r="BA32" s="57">
        <v>2011</v>
      </c>
      <c r="BB32" s="56"/>
      <c r="BC32" s="56">
        <v>6.75</v>
      </c>
      <c r="BD32" s="56">
        <v>0</v>
      </c>
      <c r="BE32" s="56">
        <v>0</v>
      </c>
      <c r="BF32" s="56"/>
      <c r="BG32" s="56">
        <v>0</v>
      </c>
      <c r="BH32" s="56">
        <v>0</v>
      </c>
      <c r="BI32" s="56">
        <f t="shared" si="0"/>
        <v>0</v>
      </c>
      <c r="BJ32" s="56">
        <v>0</v>
      </c>
      <c r="BK32" s="56"/>
      <c r="BL32" s="56">
        <v>0</v>
      </c>
      <c r="BM32" s="56">
        <v>0</v>
      </c>
      <c r="BN32" s="56">
        <v>0</v>
      </c>
      <c r="BO32" s="56">
        <v>0</v>
      </c>
      <c r="BP32" s="22"/>
      <c r="BQ32" s="22"/>
      <c r="BR32" s="22"/>
      <c r="BS32" s="22"/>
      <c r="BT32" s="22"/>
    </row>
    <row r="33" spans="1:72" s="58" customFormat="1" x14ac:dyDescent="0.25">
      <c r="A33" s="58">
        <v>2</v>
      </c>
      <c r="B33" s="56"/>
      <c r="C33" s="56" t="s">
        <v>211</v>
      </c>
      <c r="D33" s="56" t="s">
        <v>209</v>
      </c>
      <c r="E33" s="56">
        <v>31</v>
      </c>
      <c r="F33" s="56"/>
      <c r="G33" s="57">
        <v>6</v>
      </c>
      <c r="H33" s="57">
        <v>1</v>
      </c>
      <c r="I33" s="57">
        <v>2011</v>
      </c>
      <c r="J33" s="57">
        <v>26</v>
      </c>
      <c r="K33" s="57">
        <v>1</v>
      </c>
      <c r="L33" s="57">
        <v>2010</v>
      </c>
      <c r="M33" s="56">
        <v>13.5</v>
      </c>
      <c r="N33" s="56"/>
      <c r="O33" s="56"/>
      <c r="P33" s="56"/>
      <c r="Q33" s="56"/>
      <c r="R33" s="57">
        <v>2010</v>
      </c>
      <c r="S33" s="56"/>
      <c r="T33" s="56"/>
      <c r="U33" s="57">
        <v>2010</v>
      </c>
      <c r="V33" s="56"/>
      <c r="W33" s="56"/>
      <c r="X33" s="57">
        <v>2010</v>
      </c>
      <c r="Y33" s="56"/>
      <c r="Z33" s="56"/>
      <c r="AA33" s="57">
        <v>2010</v>
      </c>
      <c r="AB33" s="56">
        <v>6.75</v>
      </c>
      <c r="AE33" s="56">
        <v>0</v>
      </c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7">
        <v>13</v>
      </c>
      <c r="AZ33" s="57">
        <v>5</v>
      </c>
      <c r="BA33" s="57">
        <v>2011</v>
      </c>
      <c r="BB33" s="56"/>
      <c r="BC33" s="56">
        <v>6.75</v>
      </c>
      <c r="BD33" s="56"/>
      <c r="BE33" s="56"/>
      <c r="BF33" s="56"/>
      <c r="BG33" s="56">
        <v>0</v>
      </c>
      <c r="BH33" s="56">
        <v>0</v>
      </c>
      <c r="BI33" s="56">
        <f t="shared" si="0"/>
        <v>0</v>
      </c>
      <c r="BJ33" s="56"/>
      <c r="BK33" s="56"/>
      <c r="BL33" s="56"/>
      <c r="BM33" s="56"/>
      <c r="BN33" s="56"/>
      <c r="BO33" s="56"/>
      <c r="BP33" s="22"/>
      <c r="BQ33" s="22"/>
      <c r="BR33" s="22"/>
      <c r="BS33" s="22"/>
      <c r="BT33" s="22"/>
    </row>
    <row r="34" spans="1:72" s="58" customFormat="1" x14ac:dyDescent="0.25">
      <c r="A34" s="58">
        <v>2</v>
      </c>
      <c r="B34" s="56"/>
      <c r="C34" s="56" t="s">
        <v>211</v>
      </c>
      <c r="D34" s="56" t="s">
        <v>203</v>
      </c>
      <c r="E34" s="56">
        <v>32</v>
      </c>
      <c r="F34" s="56"/>
      <c r="G34" s="57">
        <v>6</v>
      </c>
      <c r="H34" s="57">
        <v>1</v>
      </c>
      <c r="I34" s="57">
        <v>2011</v>
      </c>
      <c r="J34" s="57">
        <v>26</v>
      </c>
      <c r="K34" s="57">
        <v>1</v>
      </c>
      <c r="L34" s="57">
        <v>2010</v>
      </c>
      <c r="M34" s="56">
        <v>13.5</v>
      </c>
      <c r="N34" s="56"/>
      <c r="O34" s="56">
        <v>94</v>
      </c>
      <c r="P34" s="56"/>
      <c r="Q34" s="56"/>
      <c r="R34" s="57">
        <v>2010</v>
      </c>
      <c r="S34" s="56"/>
      <c r="T34" s="56"/>
      <c r="U34" s="57">
        <v>2010</v>
      </c>
      <c r="V34" s="56"/>
      <c r="W34" s="56"/>
      <c r="X34" s="57">
        <v>2010</v>
      </c>
      <c r="Y34" s="56"/>
      <c r="Z34" s="56"/>
      <c r="AA34" s="57">
        <v>2010</v>
      </c>
      <c r="AB34" s="56">
        <v>6.75</v>
      </c>
      <c r="AC34" s="56">
        <v>12</v>
      </c>
      <c r="AD34" s="56">
        <v>564</v>
      </c>
      <c r="AE34" s="56">
        <v>145.512</v>
      </c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7">
        <v>27</v>
      </c>
      <c r="AZ34" s="57">
        <v>5</v>
      </c>
      <c r="BA34" s="57">
        <v>2011</v>
      </c>
      <c r="BB34" s="56"/>
      <c r="BC34" s="56">
        <v>6.75</v>
      </c>
      <c r="BD34" s="56">
        <v>169</v>
      </c>
      <c r="BE34" s="56">
        <v>108</v>
      </c>
      <c r="BF34" s="56"/>
      <c r="BG34" s="56">
        <v>0.4829</v>
      </c>
      <c r="BH34" s="56">
        <v>0.5522999999999999</v>
      </c>
      <c r="BI34" s="56">
        <f t="shared" si="0"/>
        <v>482.9</v>
      </c>
      <c r="BJ34" s="56">
        <v>194.3</v>
      </c>
      <c r="BK34" s="56"/>
      <c r="BL34" s="56">
        <v>231.7</v>
      </c>
      <c r="BM34" s="56">
        <v>119.5</v>
      </c>
      <c r="BN34" s="56">
        <v>94.4</v>
      </c>
      <c r="BO34" s="56">
        <v>13.2</v>
      </c>
      <c r="BP34" s="22">
        <f t="shared" si="1"/>
        <v>0.1943</v>
      </c>
      <c r="BQ34" s="22">
        <f t="shared" si="2"/>
        <v>287.85185185185185</v>
      </c>
      <c r="BR34" s="22">
        <f t="shared" si="3"/>
        <v>646.36132031613181</v>
      </c>
      <c r="BS34" s="22">
        <f t="shared" si="4"/>
        <v>343.25925925925924</v>
      </c>
      <c r="BT34" s="22">
        <f t="shared" si="5"/>
        <v>989.62057957539105</v>
      </c>
    </row>
    <row r="35" spans="1:72" s="58" customFormat="1" x14ac:dyDescent="0.25">
      <c r="A35" s="58">
        <v>3</v>
      </c>
      <c r="B35" s="56"/>
      <c r="C35" s="56" t="s">
        <v>210</v>
      </c>
      <c r="D35" s="56" t="s">
        <v>203</v>
      </c>
      <c r="E35" s="56">
        <v>33</v>
      </c>
      <c r="F35" s="56"/>
      <c r="G35" s="57">
        <v>6</v>
      </c>
      <c r="H35" s="57">
        <v>1</v>
      </c>
      <c r="I35" s="57">
        <v>2011</v>
      </c>
      <c r="J35" s="57">
        <v>26</v>
      </c>
      <c r="K35" s="57">
        <v>1</v>
      </c>
      <c r="L35" s="57">
        <v>2010</v>
      </c>
      <c r="M35" s="56">
        <v>13.5</v>
      </c>
      <c r="N35" s="56"/>
      <c r="O35" s="56">
        <v>98</v>
      </c>
      <c r="P35" s="56"/>
      <c r="Q35" s="56"/>
      <c r="R35" s="57">
        <v>2010</v>
      </c>
      <c r="S35" s="56"/>
      <c r="T35" s="56"/>
      <c r="U35" s="57">
        <v>2010</v>
      </c>
      <c r="V35" s="56"/>
      <c r="W35" s="56"/>
      <c r="X35" s="57">
        <v>2010</v>
      </c>
      <c r="Y35" s="56"/>
      <c r="Z35" s="56"/>
      <c r="AA35" s="57">
        <v>2010</v>
      </c>
      <c r="AB35" s="56">
        <v>6.75</v>
      </c>
      <c r="AC35" s="56">
        <v>12</v>
      </c>
      <c r="AD35" s="56">
        <v>532</v>
      </c>
      <c r="AE35" s="56">
        <v>69.16</v>
      </c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7">
        <v>27</v>
      </c>
      <c r="AZ35" s="57">
        <v>5</v>
      </c>
      <c r="BA35" s="57">
        <v>2011</v>
      </c>
      <c r="BB35" s="56"/>
      <c r="BC35" s="56">
        <v>6.75</v>
      </c>
      <c r="BD35" s="56">
        <v>185</v>
      </c>
      <c r="BE35" s="56">
        <v>80</v>
      </c>
      <c r="BF35" s="56"/>
      <c r="BG35" s="56">
        <v>0.89449999999999996</v>
      </c>
      <c r="BH35" s="56">
        <v>0.8115</v>
      </c>
      <c r="BI35" s="56">
        <f t="shared" si="0"/>
        <v>894.5</v>
      </c>
      <c r="BJ35" s="56">
        <v>367.3</v>
      </c>
      <c r="BK35" s="56"/>
      <c r="BL35" s="56">
        <v>358.1</v>
      </c>
      <c r="BM35" s="56">
        <v>142.80000000000001</v>
      </c>
      <c r="BN35" s="56">
        <v>113.8</v>
      </c>
      <c r="BO35" s="56">
        <v>12.5</v>
      </c>
      <c r="BP35" s="22">
        <f t="shared" si="1"/>
        <v>0.36729999999999996</v>
      </c>
      <c r="BQ35" s="22">
        <f t="shared" si="2"/>
        <v>544.14814814814804</v>
      </c>
      <c r="BR35" s="22">
        <f t="shared" si="3"/>
        <v>958.07345160286332</v>
      </c>
      <c r="BS35" s="22">
        <f t="shared" si="4"/>
        <v>530.51851851851859</v>
      </c>
      <c r="BT35" s="22">
        <f t="shared" si="5"/>
        <v>1488.591970121382</v>
      </c>
    </row>
    <row r="36" spans="1:72" s="58" customFormat="1" x14ac:dyDescent="0.25">
      <c r="A36" s="58">
        <v>3</v>
      </c>
      <c r="B36" s="56"/>
      <c r="C36" s="56" t="s">
        <v>210</v>
      </c>
      <c r="D36" s="56" t="s">
        <v>207</v>
      </c>
      <c r="E36" s="56">
        <v>34</v>
      </c>
      <c r="F36" s="56"/>
      <c r="G36" s="57">
        <v>6</v>
      </c>
      <c r="H36" s="57">
        <v>1</v>
      </c>
      <c r="I36" s="57">
        <v>2011</v>
      </c>
      <c r="J36" s="57">
        <v>26</v>
      </c>
      <c r="K36" s="57">
        <v>1</v>
      </c>
      <c r="L36" s="57">
        <v>2010</v>
      </c>
      <c r="M36" s="56">
        <v>13.5</v>
      </c>
      <c r="N36" s="56"/>
      <c r="O36" s="56">
        <v>98</v>
      </c>
      <c r="P36" s="56"/>
      <c r="Q36" s="56"/>
      <c r="R36" s="57">
        <v>2010</v>
      </c>
      <c r="S36" s="56"/>
      <c r="T36" s="56"/>
      <c r="U36" s="57">
        <v>2010</v>
      </c>
      <c r="V36" s="56"/>
      <c r="W36" s="56"/>
      <c r="X36" s="57">
        <v>2010</v>
      </c>
      <c r="Y36" s="56"/>
      <c r="Z36" s="56"/>
      <c r="AA36" s="57">
        <v>2010</v>
      </c>
      <c r="AB36" s="56">
        <v>6.75</v>
      </c>
      <c r="AC36" s="56">
        <v>13</v>
      </c>
      <c r="AD36" s="56">
        <v>492</v>
      </c>
      <c r="AE36" s="56">
        <v>184.5</v>
      </c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7">
        <v>27</v>
      </c>
      <c r="AZ36" s="57">
        <v>5</v>
      </c>
      <c r="BA36" s="57">
        <v>2011</v>
      </c>
      <c r="BB36" s="56"/>
      <c r="BC36" s="56">
        <v>6.75</v>
      </c>
      <c r="BD36" s="56">
        <v>196</v>
      </c>
      <c r="BE36" s="56">
        <v>203</v>
      </c>
      <c r="BF36" s="56"/>
      <c r="BG36" s="56">
        <v>1.522</v>
      </c>
      <c r="BH36" s="56">
        <v>2.944</v>
      </c>
      <c r="BI36" s="56">
        <f t="shared" si="0"/>
        <v>1522</v>
      </c>
      <c r="BJ36" s="56">
        <v>679.6</v>
      </c>
      <c r="BK36" s="56"/>
      <c r="BL36" s="56">
        <v>508.4</v>
      </c>
      <c r="BM36" s="56">
        <v>176</v>
      </c>
      <c r="BN36" s="56">
        <v>93.4</v>
      </c>
      <c r="BO36" s="56">
        <v>9.4</v>
      </c>
      <c r="BP36" s="22">
        <f t="shared" si="1"/>
        <v>0.67959999999999998</v>
      </c>
      <c r="BQ36" s="22">
        <f t="shared" si="2"/>
        <v>1006.8148148148148</v>
      </c>
      <c r="BR36" s="22">
        <f t="shared" si="3"/>
        <v>2314.5589225589229</v>
      </c>
      <c r="BS36" s="22">
        <f t="shared" si="4"/>
        <v>753.18518518518533</v>
      </c>
      <c r="BT36" s="22">
        <f t="shared" si="5"/>
        <v>3067.7441077441081</v>
      </c>
    </row>
    <row r="37" spans="1:72" s="58" customFormat="1" x14ac:dyDescent="0.25">
      <c r="A37" s="58">
        <v>3</v>
      </c>
      <c r="B37" s="56"/>
      <c r="C37" s="56" t="s">
        <v>210</v>
      </c>
      <c r="D37" s="56" t="s">
        <v>205</v>
      </c>
      <c r="E37" s="56">
        <v>35</v>
      </c>
      <c r="F37" s="56"/>
      <c r="G37" s="57">
        <v>6</v>
      </c>
      <c r="H37" s="57">
        <v>1</v>
      </c>
      <c r="I37" s="57">
        <v>2011</v>
      </c>
      <c r="J37" s="57">
        <v>26</v>
      </c>
      <c r="K37" s="57">
        <v>1</v>
      </c>
      <c r="L37" s="57">
        <v>2010</v>
      </c>
      <c r="M37" s="56">
        <v>13.5</v>
      </c>
      <c r="N37" s="56"/>
      <c r="O37" s="56">
        <v>98</v>
      </c>
      <c r="P37" s="56"/>
      <c r="Q37" s="56"/>
      <c r="R37" s="57">
        <v>2010</v>
      </c>
      <c r="S37" s="56"/>
      <c r="T37" s="56"/>
      <c r="U37" s="57">
        <v>2010</v>
      </c>
      <c r="V37" s="56"/>
      <c r="W37" s="56"/>
      <c r="X37" s="57">
        <v>2010</v>
      </c>
      <c r="Y37" s="56"/>
      <c r="Z37" s="56"/>
      <c r="AA37" s="57">
        <v>2010</v>
      </c>
      <c r="AB37" s="56">
        <v>6.75</v>
      </c>
      <c r="AC37" s="56">
        <v>10</v>
      </c>
      <c r="AD37" s="56">
        <v>394</v>
      </c>
      <c r="AE37" s="56">
        <v>76.83</v>
      </c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7">
        <v>27</v>
      </c>
      <c r="AZ37" s="57">
        <v>5</v>
      </c>
      <c r="BA37" s="57">
        <v>2011</v>
      </c>
      <c r="BB37" s="56"/>
      <c r="BC37" s="56">
        <v>6.75</v>
      </c>
      <c r="BD37" s="56">
        <v>192</v>
      </c>
      <c r="BE37" s="56">
        <v>209</v>
      </c>
      <c r="BF37" s="56"/>
      <c r="BG37" s="56">
        <v>1.1719999999999999</v>
      </c>
      <c r="BH37" s="56">
        <v>2.81</v>
      </c>
      <c r="BI37" s="56">
        <f t="shared" si="0"/>
        <v>1172</v>
      </c>
      <c r="BJ37" s="56">
        <v>312.12</v>
      </c>
      <c r="BK37" s="56"/>
      <c r="BL37" s="56">
        <v>314.7</v>
      </c>
      <c r="BM37" s="56">
        <v>252</v>
      </c>
      <c r="BN37" s="56">
        <v>112.8</v>
      </c>
      <c r="BO37" s="56">
        <v>17.100000000000001</v>
      </c>
      <c r="BP37" s="22">
        <f t="shared" si="1"/>
        <v>0.31212000000000001</v>
      </c>
      <c r="BQ37" s="22">
        <f t="shared" si="2"/>
        <v>462.40000000000003</v>
      </c>
      <c r="BR37" s="22">
        <f t="shared" si="3"/>
        <v>1863.4215167548498</v>
      </c>
      <c r="BS37" s="22">
        <f t="shared" si="4"/>
        <v>466.22222222222223</v>
      </c>
      <c r="BT37" s="22">
        <f t="shared" si="5"/>
        <v>2329.6437389770722</v>
      </c>
    </row>
    <row r="38" spans="1:72" s="58" customFormat="1" x14ac:dyDescent="0.25">
      <c r="A38" s="58">
        <v>3</v>
      </c>
      <c r="B38" s="56"/>
      <c r="C38" s="56" t="s">
        <v>210</v>
      </c>
      <c r="D38" s="56" t="s">
        <v>206</v>
      </c>
      <c r="E38" s="56">
        <v>36</v>
      </c>
      <c r="F38" s="56"/>
      <c r="G38" s="57">
        <v>6</v>
      </c>
      <c r="H38" s="57">
        <v>1</v>
      </c>
      <c r="I38" s="57">
        <v>2011</v>
      </c>
      <c r="J38" s="57">
        <v>26</v>
      </c>
      <c r="K38" s="57">
        <v>1</v>
      </c>
      <c r="L38" s="57">
        <v>2010</v>
      </c>
      <c r="M38" s="56">
        <v>13.5</v>
      </c>
      <c r="N38" s="56"/>
      <c r="O38" s="56">
        <v>100</v>
      </c>
      <c r="P38" s="56"/>
      <c r="Q38" s="56"/>
      <c r="R38" s="57">
        <v>2010</v>
      </c>
      <c r="S38" s="56"/>
      <c r="T38" s="56"/>
      <c r="U38" s="57">
        <v>2010</v>
      </c>
      <c r="V38" s="56"/>
      <c r="W38" s="56"/>
      <c r="X38" s="57">
        <v>2010</v>
      </c>
      <c r="Y38" s="56"/>
      <c r="Z38" s="56"/>
      <c r="AA38" s="57">
        <v>2010</v>
      </c>
      <c r="AB38" s="56">
        <v>6.75</v>
      </c>
      <c r="AC38" s="56">
        <v>11</v>
      </c>
      <c r="AD38" s="56">
        <v>94</v>
      </c>
      <c r="AE38" s="56">
        <v>21.244</v>
      </c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7">
        <v>13</v>
      </c>
      <c r="AZ38" s="57">
        <v>5</v>
      </c>
      <c r="BA38" s="57">
        <v>2011</v>
      </c>
      <c r="BB38" s="56"/>
      <c r="BC38" s="56">
        <v>6.75</v>
      </c>
      <c r="BD38" s="56">
        <v>152</v>
      </c>
      <c r="BE38" s="56">
        <v>187</v>
      </c>
      <c r="BF38" s="56"/>
      <c r="BG38" s="56">
        <v>1.2074</v>
      </c>
      <c r="BH38" s="56">
        <v>0.93810000000000004</v>
      </c>
      <c r="BI38" s="56">
        <f t="shared" si="0"/>
        <v>1207.4000000000001</v>
      </c>
      <c r="BJ38" s="56">
        <v>38.1</v>
      </c>
      <c r="BK38" s="56"/>
      <c r="BL38" s="56">
        <v>494.6</v>
      </c>
      <c r="BM38" s="56">
        <v>171.6</v>
      </c>
      <c r="BN38" s="56">
        <v>124.1</v>
      </c>
      <c r="BO38" s="56">
        <v>36.200000000000003</v>
      </c>
      <c r="BP38" s="22">
        <f t="shared" si="1"/>
        <v>3.8100000000000002E-2</v>
      </c>
      <c r="BQ38" s="22">
        <f t="shared" si="2"/>
        <v>56.444444444444443</v>
      </c>
      <c r="BR38" s="22">
        <f t="shared" si="3"/>
        <v>1005.0782180782181</v>
      </c>
      <c r="BS38" s="22">
        <f t="shared" si="4"/>
        <v>732.74074074074076</v>
      </c>
      <c r="BT38" s="22">
        <f t="shared" si="5"/>
        <v>1737.8189588189589</v>
      </c>
    </row>
    <row r="39" spans="1:72" s="58" customFormat="1" x14ac:dyDescent="0.25">
      <c r="A39" s="58">
        <v>3</v>
      </c>
      <c r="B39" s="56"/>
      <c r="C39" s="56" t="s">
        <v>210</v>
      </c>
      <c r="D39" s="56" t="s">
        <v>202</v>
      </c>
      <c r="E39" s="56">
        <v>37</v>
      </c>
      <c r="F39" s="56"/>
      <c r="G39" s="57">
        <v>6</v>
      </c>
      <c r="H39" s="57">
        <v>1</v>
      </c>
      <c r="I39" s="57">
        <v>2011</v>
      </c>
      <c r="J39" s="57">
        <v>26</v>
      </c>
      <c r="K39" s="57">
        <v>1</v>
      </c>
      <c r="L39" s="57">
        <v>2010</v>
      </c>
      <c r="M39" s="56">
        <v>13.5</v>
      </c>
      <c r="N39" s="56"/>
      <c r="O39" s="56">
        <v>0</v>
      </c>
      <c r="P39" s="56"/>
      <c r="Q39" s="56"/>
      <c r="R39" s="57">
        <v>2010</v>
      </c>
      <c r="S39" s="56"/>
      <c r="T39" s="56"/>
      <c r="U39" s="57">
        <v>2010</v>
      </c>
      <c r="V39" s="56"/>
      <c r="W39" s="56"/>
      <c r="X39" s="57">
        <v>2010</v>
      </c>
      <c r="Y39" s="56"/>
      <c r="Z39" s="56"/>
      <c r="AA39" s="57">
        <v>2010</v>
      </c>
      <c r="AB39" s="56">
        <v>6.75</v>
      </c>
      <c r="AE39" s="56">
        <v>0</v>
      </c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7">
        <v>13</v>
      </c>
      <c r="AZ39" s="57">
        <v>5</v>
      </c>
      <c r="BA39" s="57">
        <v>2011</v>
      </c>
      <c r="BB39" s="56"/>
      <c r="BC39" s="56">
        <v>6.75</v>
      </c>
      <c r="BD39" s="56">
        <v>0</v>
      </c>
      <c r="BE39" s="56">
        <v>0</v>
      </c>
      <c r="BF39" s="56"/>
      <c r="BG39" s="56">
        <v>0</v>
      </c>
      <c r="BH39" s="56">
        <v>0</v>
      </c>
      <c r="BI39" s="56">
        <f t="shared" si="0"/>
        <v>0</v>
      </c>
      <c r="BJ39" s="56">
        <v>0</v>
      </c>
      <c r="BK39" s="56"/>
      <c r="BL39" s="56">
        <v>0</v>
      </c>
      <c r="BM39" s="56">
        <v>0</v>
      </c>
      <c r="BN39" s="56">
        <v>0</v>
      </c>
      <c r="BO39" s="56">
        <v>0</v>
      </c>
      <c r="BP39" s="22"/>
      <c r="BQ39" s="22"/>
      <c r="BR39" s="22"/>
      <c r="BS39" s="22"/>
      <c r="BT39" s="22"/>
    </row>
    <row r="40" spans="1:72" s="58" customFormat="1" x14ac:dyDescent="0.25">
      <c r="A40" s="58">
        <v>3</v>
      </c>
      <c r="B40" s="56"/>
      <c r="C40" s="56" t="s">
        <v>211</v>
      </c>
      <c r="D40" s="56" t="s">
        <v>207</v>
      </c>
      <c r="E40" s="56">
        <v>38</v>
      </c>
      <c r="F40" s="56"/>
      <c r="G40" s="57">
        <v>6</v>
      </c>
      <c r="H40" s="57">
        <v>1</v>
      </c>
      <c r="I40" s="57">
        <v>2011</v>
      </c>
      <c r="J40" s="57">
        <v>26</v>
      </c>
      <c r="K40" s="57">
        <v>1</v>
      </c>
      <c r="L40" s="57">
        <v>2010</v>
      </c>
      <c r="M40" s="56">
        <v>13.5</v>
      </c>
      <c r="N40" s="56"/>
      <c r="O40" s="56">
        <v>97</v>
      </c>
      <c r="P40" s="56"/>
      <c r="Q40" s="56"/>
      <c r="R40" s="57">
        <v>2010</v>
      </c>
      <c r="S40" s="56"/>
      <c r="T40" s="56"/>
      <c r="U40" s="57">
        <v>2010</v>
      </c>
      <c r="V40" s="56"/>
      <c r="W40" s="56"/>
      <c r="X40" s="57">
        <v>2010</v>
      </c>
      <c r="Y40" s="56"/>
      <c r="Z40" s="56"/>
      <c r="AA40" s="57">
        <v>2010</v>
      </c>
      <c r="AB40" s="56">
        <v>6.75</v>
      </c>
      <c r="AC40" s="56">
        <v>9</v>
      </c>
      <c r="AD40" s="56">
        <v>1444</v>
      </c>
      <c r="AE40" s="56">
        <v>573.26800000000003</v>
      </c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7">
        <v>27</v>
      </c>
      <c r="AZ40" s="57">
        <v>5</v>
      </c>
      <c r="BA40" s="57">
        <v>2011</v>
      </c>
      <c r="BB40" s="56"/>
      <c r="BC40" s="56">
        <v>6.75</v>
      </c>
      <c r="BD40" s="56">
        <v>186</v>
      </c>
      <c r="BE40" s="56">
        <v>177</v>
      </c>
      <c r="BF40" s="56"/>
      <c r="BG40" s="56">
        <v>0.56999999999999995</v>
      </c>
      <c r="BH40" s="56">
        <v>1.98</v>
      </c>
      <c r="BI40" s="56">
        <v>456</v>
      </c>
      <c r="BJ40" s="56">
        <v>135.4</v>
      </c>
      <c r="BK40" s="56"/>
      <c r="BL40" s="56">
        <v>160.5</v>
      </c>
      <c r="BM40" s="56">
        <v>191.2</v>
      </c>
      <c r="BN40" s="56">
        <v>93.4</v>
      </c>
      <c r="BO40" s="56">
        <v>23</v>
      </c>
      <c r="BP40" s="22">
        <f t="shared" si="1"/>
        <v>0.16925000000000001</v>
      </c>
      <c r="BQ40" s="22">
        <f t="shared" si="2"/>
        <v>250.74074074074076</v>
      </c>
      <c r="BR40" s="22">
        <f t="shared" si="3"/>
        <v>1432.9149232914924</v>
      </c>
      <c r="BS40" s="22">
        <f t="shared" si="4"/>
        <v>297.22222222222223</v>
      </c>
      <c r="BT40" s="22">
        <f t="shared" si="5"/>
        <v>1730.1371455137146</v>
      </c>
    </row>
    <row r="41" spans="1:72" s="58" customFormat="1" x14ac:dyDescent="0.25">
      <c r="A41" s="58">
        <v>3</v>
      </c>
      <c r="B41" s="56"/>
      <c r="C41" s="56" t="s">
        <v>211</v>
      </c>
      <c r="D41" s="56" t="s">
        <v>204</v>
      </c>
      <c r="E41" s="56">
        <v>39</v>
      </c>
      <c r="F41" s="56"/>
      <c r="G41" s="57">
        <v>6</v>
      </c>
      <c r="H41" s="57">
        <v>1</v>
      </c>
      <c r="I41" s="57">
        <v>2011</v>
      </c>
      <c r="J41" s="57">
        <v>26</v>
      </c>
      <c r="K41" s="57">
        <v>1</v>
      </c>
      <c r="L41" s="57">
        <v>2010</v>
      </c>
      <c r="M41" s="56">
        <v>13.5</v>
      </c>
      <c r="N41" s="56"/>
      <c r="O41" s="56">
        <v>100</v>
      </c>
      <c r="P41" s="56"/>
      <c r="Q41" s="56"/>
      <c r="R41" s="57">
        <v>2010</v>
      </c>
      <c r="S41" s="56"/>
      <c r="T41" s="56"/>
      <c r="U41" s="57">
        <v>2010</v>
      </c>
      <c r="V41" s="56"/>
      <c r="W41" s="56"/>
      <c r="X41" s="57">
        <v>2010</v>
      </c>
      <c r="Y41" s="56"/>
      <c r="Z41" s="56"/>
      <c r="AA41" s="57">
        <v>2010</v>
      </c>
      <c r="AB41" s="56">
        <v>6.75</v>
      </c>
      <c r="AC41" s="56">
        <v>9</v>
      </c>
      <c r="AD41" s="56">
        <v>186</v>
      </c>
      <c r="AE41" s="56">
        <v>39.059999999999995</v>
      </c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7">
        <v>13</v>
      </c>
      <c r="AZ41" s="57">
        <v>5</v>
      </c>
      <c r="BA41" s="57">
        <v>2011</v>
      </c>
      <c r="BB41" s="56"/>
      <c r="BC41" s="56">
        <v>6.75</v>
      </c>
      <c r="BD41" s="56">
        <v>221</v>
      </c>
      <c r="BE41" s="56">
        <v>115</v>
      </c>
      <c r="BF41" s="56"/>
      <c r="BG41" s="56">
        <v>0.52090000000000003</v>
      </c>
      <c r="BH41" s="56">
        <v>0.73089999999999999</v>
      </c>
      <c r="BI41" s="56">
        <f t="shared" si="0"/>
        <v>520.9</v>
      </c>
      <c r="BJ41" s="56">
        <v>210.4</v>
      </c>
      <c r="BK41" s="56"/>
      <c r="BL41" s="56">
        <v>248.4</v>
      </c>
      <c r="BM41" s="56">
        <v>142.5</v>
      </c>
      <c r="BN41" s="56">
        <v>118</v>
      </c>
      <c r="BO41" s="56">
        <v>13.1</v>
      </c>
      <c r="BP41" s="22">
        <f t="shared" si="1"/>
        <v>0.21040000000000003</v>
      </c>
      <c r="BQ41" s="22">
        <f t="shared" si="2"/>
        <v>311.70370370370375</v>
      </c>
      <c r="BR41" s="22">
        <f t="shared" si="3"/>
        <v>896.64665367121506</v>
      </c>
      <c r="BS41" s="22">
        <f t="shared" si="4"/>
        <v>368.00000000000006</v>
      </c>
      <c r="BT41" s="22">
        <f t="shared" si="5"/>
        <v>1264.6466536712151</v>
      </c>
    </row>
    <row r="42" spans="1:72" s="58" customFormat="1" x14ac:dyDescent="0.25">
      <c r="A42" s="58">
        <v>3</v>
      </c>
      <c r="B42" s="56"/>
      <c r="C42" s="56" t="s">
        <v>211</v>
      </c>
      <c r="D42" s="56" t="s">
        <v>203</v>
      </c>
      <c r="E42" s="56">
        <v>40</v>
      </c>
      <c r="F42" s="56"/>
      <c r="G42" s="57">
        <v>6</v>
      </c>
      <c r="H42" s="57">
        <v>1</v>
      </c>
      <c r="I42" s="57">
        <v>2011</v>
      </c>
      <c r="J42" s="57">
        <v>26</v>
      </c>
      <c r="K42" s="57">
        <v>1</v>
      </c>
      <c r="L42" s="57">
        <v>2010</v>
      </c>
      <c r="M42" s="56">
        <v>13.5</v>
      </c>
      <c r="N42" s="56"/>
      <c r="O42" s="56">
        <v>94</v>
      </c>
      <c r="P42" s="56"/>
      <c r="Q42" s="56"/>
      <c r="R42" s="57">
        <v>2010</v>
      </c>
      <c r="S42" s="56"/>
      <c r="T42" s="56"/>
      <c r="U42" s="57">
        <v>2010</v>
      </c>
      <c r="V42" s="56"/>
      <c r="W42" s="56"/>
      <c r="X42" s="57">
        <v>2010</v>
      </c>
      <c r="Y42" s="56"/>
      <c r="Z42" s="56"/>
      <c r="AA42" s="57">
        <v>2010</v>
      </c>
      <c r="AB42" s="56">
        <v>6.75</v>
      </c>
      <c r="AC42" s="56">
        <v>8</v>
      </c>
      <c r="AD42" s="56">
        <v>440</v>
      </c>
      <c r="AE42" s="56">
        <v>83.6</v>
      </c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7">
        <v>27</v>
      </c>
      <c r="AZ42" s="57">
        <v>5</v>
      </c>
      <c r="BA42" s="57">
        <v>2011</v>
      </c>
      <c r="BB42" s="56"/>
      <c r="BC42" s="56">
        <v>6.75</v>
      </c>
      <c r="BD42" s="56">
        <v>162</v>
      </c>
      <c r="BE42" s="56">
        <v>221</v>
      </c>
      <c r="BF42" s="56"/>
      <c r="BG42" s="56">
        <v>0.53889999999999993</v>
      </c>
      <c r="BH42" s="56">
        <v>0.79470000000000007</v>
      </c>
      <c r="BI42" s="56">
        <f t="shared" si="0"/>
        <v>538.9</v>
      </c>
      <c r="BJ42" s="56">
        <v>117.8</v>
      </c>
      <c r="BK42" s="56"/>
      <c r="BL42" s="56">
        <v>199.3</v>
      </c>
      <c r="BM42" s="56">
        <v>162.69999999999999</v>
      </c>
      <c r="BN42" s="56">
        <v>121</v>
      </c>
      <c r="BO42" s="56">
        <v>11.3</v>
      </c>
      <c r="BP42" s="22">
        <f t="shared" si="1"/>
        <v>0.11779999999999999</v>
      </c>
      <c r="BQ42" s="22">
        <f t="shared" si="2"/>
        <v>174.51851851851848</v>
      </c>
      <c r="BR42" s="22">
        <f t="shared" si="3"/>
        <v>875.58287236222111</v>
      </c>
      <c r="BS42" s="22">
        <f t="shared" si="4"/>
        <v>295.25925925925924</v>
      </c>
      <c r="BT42" s="22">
        <f t="shared" si="5"/>
        <v>1170.8421316214803</v>
      </c>
    </row>
    <row r="43" spans="1:72" s="58" customFormat="1" x14ac:dyDescent="0.25">
      <c r="A43" s="58">
        <v>3</v>
      </c>
      <c r="B43" s="56"/>
      <c r="C43" s="56" t="s">
        <v>211</v>
      </c>
      <c r="D43" s="56" t="s">
        <v>202</v>
      </c>
      <c r="E43" s="56">
        <v>41</v>
      </c>
      <c r="F43" s="56"/>
      <c r="G43" s="57">
        <v>6</v>
      </c>
      <c r="H43" s="57">
        <v>1</v>
      </c>
      <c r="I43" s="57">
        <v>2011</v>
      </c>
      <c r="J43" s="57">
        <v>26</v>
      </c>
      <c r="K43" s="57">
        <v>1</v>
      </c>
      <c r="L43" s="57">
        <v>2010</v>
      </c>
      <c r="M43" s="56">
        <v>13.5</v>
      </c>
      <c r="N43" s="56"/>
      <c r="O43" s="56">
        <v>0</v>
      </c>
      <c r="P43" s="56"/>
      <c r="Q43" s="56"/>
      <c r="R43" s="57">
        <v>2010</v>
      </c>
      <c r="S43" s="56"/>
      <c r="T43" s="56"/>
      <c r="U43" s="57">
        <v>2010</v>
      </c>
      <c r="V43" s="56"/>
      <c r="W43" s="56"/>
      <c r="X43" s="57">
        <v>2010</v>
      </c>
      <c r="Y43" s="56"/>
      <c r="Z43" s="56"/>
      <c r="AA43" s="57">
        <v>2010</v>
      </c>
      <c r="AB43" s="56">
        <v>6.75</v>
      </c>
      <c r="AC43" s="56">
        <v>8</v>
      </c>
      <c r="AD43" s="56">
        <v>90</v>
      </c>
      <c r="AE43" s="56">
        <v>18</v>
      </c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7">
        <v>13</v>
      </c>
      <c r="AZ43" s="57">
        <v>5</v>
      </c>
      <c r="BA43" s="57">
        <v>2011</v>
      </c>
      <c r="BB43" s="56"/>
      <c r="BC43" s="56">
        <v>6.75</v>
      </c>
      <c r="BD43" s="56"/>
      <c r="BE43" s="56"/>
      <c r="BF43" s="56"/>
      <c r="BG43" s="56">
        <v>0</v>
      </c>
      <c r="BH43" s="56">
        <v>0</v>
      </c>
      <c r="BI43" s="56">
        <f t="shared" si="0"/>
        <v>0</v>
      </c>
      <c r="BJ43" s="56"/>
      <c r="BK43" s="56"/>
      <c r="BL43" s="56"/>
      <c r="BM43" s="56"/>
      <c r="BN43" s="56"/>
      <c r="BO43" s="56"/>
      <c r="BP43" s="22"/>
      <c r="BQ43" s="22"/>
      <c r="BR43" s="22"/>
      <c r="BS43" s="22"/>
      <c r="BT43" s="22"/>
    </row>
    <row r="44" spans="1:72" s="58" customFormat="1" x14ac:dyDescent="0.25">
      <c r="A44" s="58">
        <v>3</v>
      </c>
      <c r="B44" s="56"/>
      <c r="C44" s="56" t="s">
        <v>211</v>
      </c>
      <c r="D44" s="56" t="s">
        <v>206</v>
      </c>
      <c r="E44" s="56">
        <v>42</v>
      </c>
      <c r="F44" s="56"/>
      <c r="G44" s="57">
        <v>6</v>
      </c>
      <c r="H44" s="57">
        <v>1</v>
      </c>
      <c r="I44" s="57">
        <v>2011</v>
      </c>
      <c r="J44" s="57">
        <v>26</v>
      </c>
      <c r="K44" s="57">
        <v>1</v>
      </c>
      <c r="L44" s="57">
        <v>2010</v>
      </c>
      <c r="M44" s="56">
        <v>13.5</v>
      </c>
      <c r="N44" s="56"/>
      <c r="O44" s="56">
        <v>100</v>
      </c>
      <c r="P44" s="56"/>
      <c r="Q44" s="56"/>
      <c r="R44" s="57">
        <v>2010</v>
      </c>
      <c r="S44" s="56"/>
      <c r="T44" s="56"/>
      <c r="U44" s="57">
        <v>2010</v>
      </c>
      <c r="V44" s="56"/>
      <c r="W44" s="56"/>
      <c r="X44" s="57">
        <v>2010</v>
      </c>
      <c r="Y44" s="56"/>
      <c r="Z44" s="56"/>
      <c r="AA44" s="57">
        <v>2010</v>
      </c>
      <c r="AB44" s="56">
        <v>6.75</v>
      </c>
      <c r="AC44" s="56">
        <v>14</v>
      </c>
      <c r="AD44" s="56">
        <v>270</v>
      </c>
      <c r="AE44" s="56">
        <v>48.6</v>
      </c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7">
        <v>13</v>
      </c>
      <c r="AZ44" s="57">
        <v>5</v>
      </c>
      <c r="BA44" s="57">
        <v>2011</v>
      </c>
      <c r="BB44" s="56"/>
      <c r="BC44" s="56">
        <v>6.75</v>
      </c>
      <c r="BD44" s="56">
        <v>129</v>
      </c>
      <c r="BE44" s="56">
        <v>200</v>
      </c>
      <c r="BF44" s="56"/>
      <c r="BG44" s="56">
        <v>0.61109999999999998</v>
      </c>
      <c r="BH44" s="56">
        <v>0.59329999999999994</v>
      </c>
      <c r="BI44" s="56">
        <f t="shared" si="0"/>
        <v>611.1</v>
      </c>
      <c r="BJ44" s="56">
        <v>314.3</v>
      </c>
      <c r="BK44" s="56"/>
      <c r="BL44" s="56">
        <v>177.6</v>
      </c>
      <c r="BM44" s="56">
        <v>180.6</v>
      </c>
      <c r="BN44" s="56">
        <v>148.1</v>
      </c>
      <c r="BO44" s="56">
        <v>16.399999999999999</v>
      </c>
      <c r="BP44" s="22">
        <f t="shared" si="1"/>
        <v>0.31429999999999997</v>
      </c>
      <c r="BQ44" s="22">
        <f t="shared" si="2"/>
        <v>465.62962962962956</v>
      </c>
      <c r="BR44" s="22">
        <f t="shared" si="3"/>
        <v>720.78856486608413</v>
      </c>
      <c r="BS44" s="22">
        <f t="shared" si="4"/>
        <v>263.11111111111109</v>
      </c>
      <c r="BT44" s="22">
        <f t="shared" si="5"/>
        <v>983.89967597719522</v>
      </c>
    </row>
    <row r="45" spans="1:72" s="58" customFormat="1" x14ac:dyDescent="0.25">
      <c r="AC45" s="56"/>
      <c r="AD45" s="56"/>
      <c r="AY45" s="61"/>
    </row>
    <row r="46" spans="1:72" s="58" customFormat="1" x14ac:dyDescent="0.25"/>
    <row r="48" spans="1:72" x14ac:dyDescent="0.25">
      <c r="M48">
        <v>0</v>
      </c>
    </row>
    <row r="49" spans="32:32" x14ac:dyDescent="0.25">
      <c r="AF49" t="s">
        <v>212</v>
      </c>
    </row>
  </sheetData>
  <mergeCells count="8">
    <mergeCell ref="V2:X2"/>
    <mergeCell ref="Y2:AA2"/>
    <mergeCell ref="AY2:BA2"/>
    <mergeCell ref="J2:L2"/>
    <mergeCell ref="G1:I1"/>
    <mergeCell ref="G2:I2"/>
    <mergeCell ref="P2:R2"/>
    <mergeCell ref="S2:U2"/>
  </mergeCells>
  <dataValidations count="7">
    <dataValidation type="list" allowBlank="1" showInputMessage="1" showErrorMessage="1" sqref="A3:B22">
      <formula1>"1,2,3,4,5,6,7,8,9,10,11,12,13,14,15,16,17,18,19,20"</formula1>
    </dataValidation>
    <dataValidation type="whole" allowBlank="1" showInputMessage="1" showErrorMessage="1" sqref="G3:G44 AY3:AY22 Y3:Y22 V3:V22 S3:S22 P3:P22 J3:J44">
      <formula1>1</formula1>
      <formula2>31</formula2>
    </dataValidation>
    <dataValidation type="whole" allowBlank="1" showInputMessage="1" showErrorMessage="1" sqref="H3:H44 AZ3:AZ22 Z3:Z22 W3:W22 T3:T22 Q3:Q22 K3:K44">
      <formula1>1</formula1>
      <formula2>12</formula2>
    </dataValidation>
    <dataValidation type="whole" operator="greaterThan" allowBlank="1" showInputMessage="1" showErrorMessage="1" sqref="L3:L44 BA3:BA22 AA3:AA44 X3:X44 U3:U44 R3:R44 I3:I44">
      <formula1>2009</formula1>
    </dataValidation>
    <dataValidation type="decimal" operator="greaterThan" allowBlank="1" showInputMessage="1" showErrorMessage="1" sqref="AE18:AI22 BD3 M3:M44 BB3:BB22 BC3:BC44 AW3:AX22 AS3:AU22 AL3:AM22 BP3:BT44 AB3:AB44 BE3:BE22 BF3:BF44 BG3:BH22 BJ3:BO22 BI3:BI44 AD19:AD23 AD3:AI17">
      <formula1>0</formula1>
    </dataValidation>
    <dataValidation type="decimal" allowBlank="1" showInputMessage="1" showErrorMessage="1" sqref="O3:O22 AV3:AV22 AP3:AR22">
      <formula1>0</formula1>
      <formula2>100</formula2>
    </dataValidation>
    <dataValidation type="whole" operator="greaterThan" allowBlank="1" showInputMessage="1" showErrorMessage="1" sqref="BD4:BD22 AN3:AO22 AJ3:AJ22 AC19:AC23 AC3:AC17">
      <formula1>0</formula1>
    </dataValidation>
  </dataValidations>
  <pageMargins left="0.7" right="0.7" top="0.75" bottom="0.75" header="0.3" footer="0.3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_sources"/>
  <dimension ref="A1:O46"/>
  <sheetViews>
    <sheetView workbookViewId="0">
      <selection activeCell="L1" sqref="L1:L65536"/>
    </sheetView>
  </sheetViews>
  <sheetFormatPr defaultRowHeight="15" x14ac:dyDescent="0.25"/>
  <cols>
    <col min="1" max="3" width="9.140625" style="9" customWidth="1"/>
    <col min="4" max="4" width="28.85546875" style="9" bestFit="1" customWidth="1"/>
    <col min="5" max="5" width="45.42578125" style="9" bestFit="1" customWidth="1"/>
    <col min="6" max="6" width="28.140625" style="9" bestFit="1" customWidth="1"/>
    <col min="7" max="7" width="23.5703125" style="9" bestFit="1" customWidth="1"/>
    <col min="8" max="10" width="28.85546875" style="9" bestFit="1" customWidth="1"/>
    <col min="11" max="11" width="20" style="9" bestFit="1" customWidth="1"/>
    <col min="12" max="12" width="14.85546875" style="9" bestFit="1" customWidth="1"/>
    <col min="13" max="13" width="11.140625" style="9" bestFit="1" customWidth="1"/>
    <col min="14" max="14" width="11.5703125" style="9" bestFit="1" customWidth="1"/>
    <col min="15" max="15" width="16.28515625" style="9" bestFit="1" customWidth="1"/>
  </cols>
  <sheetData>
    <row r="1" spans="1:15" s="4" customFormat="1" x14ac:dyDescent="0.25">
      <c r="A1" s="8"/>
      <c r="B1" s="8"/>
      <c r="C1" s="8"/>
      <c r="D1" s="8" t="s">
        <v>14</v>
      </c>
      <c r="E1" s="8" t="s">
        <v>15</v>
      </c>
      <c r="F1" s="8" t="s">
        <v>21</v>
      </c>
      <c r="G1" s="8" t="s">
        <v>62</v>
      </c>
      <c r="H1" s="8" t="s">
        <v>63</v>
      </c>
      <c r="I1" s="8" t="s">
        <v>72</v>
      </c>
      <c r="J1" s="8" t="s">
        <v>84</v>
      </c>
      <c r="K1" s="8" t="s">
        <v>17</v>
      </c>
      <c r="L1" s="8" t="s">
        <v>113</v>
      </c>
      <c r="M1" s="8" t="s">
        <v>93</v>
      </c>
      <c r="N1" s="8" t="s">
        <v>96</v>
      </c>
      <c r="O1" s="8" t="s">
        <v>99</v>
      </c>
    </row>
    <row r="2" spans="1:15" ht="15.75" x14ac:dyDescent="0.25">
      <c r="D2" s="9" t="s">
        <v>16</v>
      </c>
      <c r="E2" s="9" t="s">
        <v>13</v>
      </c>
      <c r="F2" s="9" t="s">
        <v>112</v>
      </c>
      <c r="G2" s="9" t="s">
        <v>64</v>
      </c>
      <c r="H2" s="9" t="s">
        <v>21</v>
      </c>
      <c r="I2" s="9" t="s">
        <v>73</v>
      </c>
      <c r="J2" s="9" t="s">
        <v>112</v>
      </c>
      <c r="K2" s="9" t="s">
        <v>91</v>
      </c>
      <c r="L2" s="9" t="s">
        <v>112</v>
      </c>
      <c r="M2" s="9" t="s">
        <v>94</v>
      </c>
      <c r="N2" s="9" t="s">
        <v>75</v>
      </c>
      <c r="O2" s="10" t="s">
        <v>100</v>
      </c>
    </row>
    <row r="3" spans="1:15" x14ac:dyDescent="0.25">
      <c r="D3" s="9" t="s">
        <v>17</v>
      </c>
      <c r="E3" s="9" t="s">
        <v>9</v>
      </c>
      <c r="F3" s="9" t="s">
        <v>30</v>
      </c>
      <c r="G3" s="9" t="s">
        <v>65</v>
      </c>
      <c r="H3" s="9" t="s">
        <v>69</v>
      </c>
      <c r="I3" s="9" t="s">
        <v>74</v>
      </c>
      <c r="J3" s="9" t="s">
        <v>86</v>
      </c>
      <c r="K3" s="9" t="s">
        <v>60</v>
      </c>
      <c r="L3" s="9" t="s">
        <v>86</v>
      </c>
      <c r="M3" s="9" t="s">
        <v>95</v>
      </c>
      <c r="N3" s="9" t="s">
        <v>98</v>
      </c>
      <c r="O3" s="9" t="s">
        <v>102</v>
      </c>
    </row>
    <row r="4" spans="1:15" x14ac:dyDescent="0.25">
      <c r="D4" s="9" t="s">
        <v>18</v>
      </c>
      <c r="E4" s="9" t="s">
        <v>10</v>
      </c>
      <c r="F4" s="9" t="s">
        <v>23</v>
      </c>
      <c r="G4" s="9" t="s">
        <v>66</v>
      </c>
      <c r="H4" s="9" t="s">
        <v>70</v>
      </c>
      <c r="I4" s="9" t="s">
        <v>75</v>
      </c>
      <c r="J4" s="9" t="s">
        <v>85</v>
      </c>
      <c r="K4" s="9" t="s">
        <v>48</v>
      </c>
      <c r="L4" s="9" t="s">
        <v>85</v>
      </c>
      <c r="N4" s="9" t="s">
        <v>97</v>
      </c>
      <c r="O4" s="9" t="s">
        <v>101</v>
      </c>
    </row>
    <row r="5" spans="1:15" x14ac:dyDescent="0.25">
      <c r="D5" s="9" t="s">
        <v>19</v>
      </c>
      <c r="E5" s="9" t="s">
        <v>11</v>
      </c>
      <c r="F5" s="9" t="s">
        <v>81</v>
      </c>
      <c r="G5" s="9" t="s">
        <v>67</v>
      </c>
      <c r="H5" s="9" t="s">
        <v>71</v>
      </c>
      <c r="I5" s="9" t="s">
        <v>76</v>
      </c>
      <c r="J5" s="9" t="s">
        <v>82</v>
      </c>
      <c r="K5" s="9" t="s">
        <v>49</v>
      </c>
      <c r="L5" s="9" t="s">
        <v>82</v>
      </c>
      <c r="O5" s="9" t="s">
        <v>103</v>
      </c>
    </row>
    <row r="6" spans="1:15" x14ac:dyDescent="0.25">
      <c r="D6" s="9" t="s">
        <v>20</v>
      </c>
      <c r="E6" s="9" t="s">
        <v>12</v>
      </c>
      <c r="F6" s="9" t="s">
        <v>45</v>
      </c>
      <c r="G6" s="9" t="s">
        <v>68</v>
      </c>
      <c r="H6" s="9" t="s">
        <v>106</v>
      </c>
      <c r="I6" s="9" t="s">
        <v>106</v>
      </c>
      <c r="J6" s="9" t="s">
        <v>78</v>
      </c>
      <c r="K6" s="9" t="s">
        <v>87</v>
      </c>
      <c r="L6" s="9" t="s">
        <v>78</v>
      </c>
      <c r="O6" s="9" t="s">
        <v>17</v>
      </c>
    </row>
    <row r="7" spans="1:15" x14ac:dyDescent="0.25">
      <c r="D7" s="9" t="s">
        <v>106</v>
      </c>
      <c r="F7" s="9" t="s">
        <v>25</v>
      </c>
      <c r="J7" s="9" t="s">
        <v>83</v>
      </c>
      <c r="K7" s="9" t="s">
        <v>88</v>
      </c>
      <c r="L7" s="9" t="s">
        <v>26</v>
      </c>
      <c r="O7" s="9" t="s">
        <v>106</v>
      </c>
    </row>
    <row r="8" spans="1:15" x14ac:dyDescent="0.25">
      <c r="F8" s="9" t="s">
        <v>44</v>
      </c>
      <c r="J8" s="9" t="s">
        <v>26</v>
      </c>
      <c r="K8" s="9" t="s">
        <v>57</v>
      </c>
      <c r="L8" s="9" t="s">
        <v>111</v>
      </c>
    </row>
    <row r="9" spans="1:15" ht="18.75" x14ac:dyDescent="0.3">
      <c r="A9" s="11" t="s">
        <v>105</v>
      </c>
      <c r="F9" s="9" t="s">
        <v>80</v>
      </c>
      <c r="J9" s="9" t="s">
        <v>111</v>
      </c>
      <c r="K9" s="9" t="s">
        <v>58</v>
      </c>
      <c r="L9" s="9" t="s">
        <v>79</v>
      </c>
    </row>
    <row r="10" spans="1:15" x14ac:dyDescent="0.25">
      <c r="F10" s="9" t="s">
        <v>24</v>
      </c>
      <c r="J10" s="9" t="s">
        <v>79</v>
      </c>
      <c r="K10" s="9" t="s">
        <v>90</v>
      </c>
      <c r="L10" s="9" t="s">
        <v>106</v>
      </c>
    </row>
    <row r="11" spans="1:15" x14ac:dyDescent="0.25">
      <c r="F11" s="9" t="s">
        <v>109</v>
      </c>
      <c r="J11" s="9" t="s">
        <v>106</v>
      </c>
      <c r="K11" s="9" t="s">
        <v>89</v>
      </c>
    </row>
    <row r="12" spans="1:15" x14ac:dyDescent="0.25">
      <c r="F12" s="9" t="s">
        <v>36</v>
      </c>
      <c r="K12" s="9" t="s">
        <v>55</v>
      </c>
    </row>
    <row r="13" spans="1:15" x14ac:dyDescent="0.25">
      <c r="F13" s="9" t="s">
        <v>82</v>
      </c>
      <c r="K13" s="9" t="s">
        <v>50</v>
      </c>
    </row>
    <row r="14" spans="1:15" x14ac:dyDescent="0.25">
      <c r="F14" s="9" t="s">
        <v>33</v>
      </c>
      <c r="K14" s="9" t="s">
        <v>54</v>
      </c>
    </row>
    <row r="15" spans="1:15" x14ac:dyDescent="0.25">
      <c r="F15" s="9" t="s">
        <v>78</v>
      </c>
      <c r="K15" s="9" t="s">
        <v>61</v>
      </c>
    </row>
    <row r="16" spans="1:15" x14ac:dyDescent="0.25">
      <c r="F16" s="9" t="s">
        <v>83</v>
      </c>
      <c r="K16" s="9" t="s">
        <v>51</v>
      </c>
    </row>
    <row r="17" spans="6:11" x14ac:dyDescent="0.25">
      <c r="F17" s="9" t="s">
        <v>43</v>
      </c>
      <c r="K17" s="9" t="s">
        <v>59</v>
      </c>
    </row>
    <row r="18" spans="6:11" x14ac:dyDescent="0.25">
      <c r="F18" s="9" t="s">
        <v>110</v>
      </c>
      <c r="K18" s="9" t="s">
        <v>56</v>
      </c>
    </row>
    <row r="19" spans="6:11" x14ac:dyDescent="0.25">
      <c r="F19" s="9" t="s">
        <v>26</v>
      </c>
      <c r="K19" s="9" t="s">
        <v>53</v>
      </c>
    </row>
    <row r="20" spans="6:11" x14ac:dyDescent="0.25">
      <c r="F20" s="9" t="s">
        <v>37</v>
      </c>
      <c r="K20" s="9" t="s">
        <v>52</v>
      </c>
    </row>
    <row r="21" spans="6:11" x14ac:dyDescent="0.25">
      <c r="F21" s="9" t="s">
        <v>22</v>
      </c>
      <c r="K21" s="9" t="s">
        <v>106</v>
      </c>
    </row>
    <row r="22" spans="6:11" x14ac:dyDescent="0.25">
      <c r="F22" s="9" t="s">
        <v>34</v>
      </c>
    </row>
    <row r="23" spans="6:11" x14ac:dyDescent="0.25">
      <c r="F23" s="9" t="s">
        <v>28</v>
      </c>
    </row>
    <row r="24" spans="6:11" x14ac:dyDescent="0.25">
      <c r="F24" s="9" t="s">
        <v>39</v>
      </c>
    </row>
    <row r="25" spans="6:11" x14ac:dyDescent="0.25">
      <c r="F25" s="9" t="s">
        <v>29</v>
      </c>
    </row>
    <row r="26" spans="6:11" x14ac:dyDescent="0.25">
      <c r="F26" s="9" t="s">
        <v>111</v>
      </c>
    </row>
    <row r="27" spans="6:11" x14ac:dyDescent="0.25">
      <c r="F27" s="9" t="s">
        <v>40</v>
      </c>
    </row>
    <row r="28" spans="6:11" x14ac:dyDescent="0.25">
      <c r="F28" s="9" t="s">
        <v>108</v>
      </c>
    </row>
    <row r="29" spans="6:11" x14ac:dyDescent="0.25">
      <c r="F29" s="9" t="s">
        <v>38</v>
      </c>
    </row>
    <row r="30" spans="6:11" x14ac:dyDescent="0.25">
      <c r="F30" s="9" t="s">
        <v>35</v>
      </c>
    </row>
    <row r="31" spans="6:11" x14ac:dyDescent="0.25">
      <c r="F31" s="9" t="s">
        <v>32</v>
      </c>
    </row>
    <row r="32" spans="6:11" x14ac:dyDescent="0.25">
      <c r="F32" s="9" t="s">
        <v>79</v>
      </c>
    </row>
    <row r="33" spans="6:6" x14ac:dyDescent="0.25">
      <c r="F33" s="9" t="s">
        <v>41</v>
      </c>
    </row>
    <row r="34" spans="6:6" x14ac:dyDescent="0.25">
      <c r="F34" s="9" t="s">
        <v>107</v>
      </c>
    </row>
    <row r="35" spans="6:6" x14ac:dyDescent="0.25">
      <c r="F35" s="9" t="s">
        <v>42</v>
      </c>
    </row>
    <row r="36" spans="6:6" x14ac:dyDescent="0.25">
      <c r="F36" s="9" t="s">
        <v>46</v>
      </c>
    </row>
    <row r="37" spans="6:6" x14ac:dyDescent="0.25">
      <c r="F37" s="9" t="s">
        <v>27</v>
      </c>
    </row>
    <row r="38" spans="6:6" x14ac:dyDescent="0.25">
      <c r="F38" s="9" t="s">
        <v>31</v>
      </c>
    </row>
    <row r="39" spans="6:6" x14ac:dyDescent="0.25">
      <c r="F39" s="9" t="s">
        <v>106</v>
      </c>
    </row>
    <row r="44" spans="6:6" x14ac:dyDescent="0.25">
      <c r="F44" s="14"/>
    </row>
    <row r="45" spans="6:6" x14ac:dyDescent="0.25">
      <c r="F45" s="14"/>
    </row>
    <row r="46" spans="6:6" x14ac:dyDescent="0.25">
      <c r="F46" s="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"/>
  <sheetViews>
    <sheetView topLeftCell="J1" workbookViewId="0">
      <selection activeCell="U1" sqref="U1"/>
    </sheetView>
  </sheetViews>
  <sheetFormatPr defaultRowHeight="15" x14ac:dyDescent="0.25"/>
  <cols>
    <col min="1" max="1" width="11.7109375" style="24" customWidth="1"/>
    <col min="2" max="2" width="9.140625" style="24"/>
    <col min="3" max="3" width="15.140625" style="24" bestFit="1" customWidth="1"/>
    <col min="4" max="4" width="16.28515625" style="24" customWidth="1"/>
    <col min="5" max="5" width="9.140625" style="24"/>
    <col min="12" max="12" width="16" customWidth="1"/>
    <col min="13" max="13" width="16.28515625" bestFit="1" customWidth="1"/>
    <col min="14" max="14" width="15.140625" bestFit="1" customWidth="1"/>
    <col min="15" max="15" width="12" customWidth="1"/>
    <col min="17" max="17" width="20.7109375" customWidth="1"/>
    <col min="18" max="18" width="16.28515625" bestFit="1" customWidth="1"/>
    <col min="19" max="19" width="15.140625" bestFit="1" customWidth="1"/>
    <col min="20" max="20" width="12" customWidth="1"/>
  </cols>
  <sheetData>
    <row r="1" spans="1:20" ht="24" x14ac:dyDescent="0.25">
      <c r="A1" s="37" t="s">
        <v>143</v>
      </c>
      <c r="B1" s="37" t="s">
        <v>144</v>
      </c>
      <c r="C1" s="37" t="s">
        <v>140</v>
      </c>
      <c r="D1" s="37" t="s">
        <v>77</v>
      </c>
      <c r="E1" s="37" t="s">
        <v>145</v>
      </c>
      <c r="F1" t="s">
        <v>217</v>
      </c>
      <c r="G1" t="s">
        <v>218</v>
      </c>
      <c r="H1" t="s">
        <v>219</v>
      </c>
      <c r="I1" t="s">
        <v>220</v>
      </c>
    </row>
    <row r="2" spans="1:20" x14ac:dyDescent="0.25">
      <c r="A2" s="55">
        <v>1</v>
      </c>
      <c r="B2" s="56"/>
      <c r="C2" s="56" t="s">
        <v>210</v>
      </c>
      <c r="D2" s="56" t="s">
        <v>203</v>
      </c>
      <c r="E2" s="56">
        <v>2</v>
      </c>
      <c r="F2">
        <v>1405.037037037037</v>
      </c>
      <c r="G2">
        <v>1506.3703703703704</v>
      </c>
      <c r="H2">
        <v>1377.7777777777778</v>
      </c>
      <c r="I2">
        <v>2884.1481481481483</v>
      </c>
      <c r="L2" s="64" t="s">
        <v>227</v>
      </c>
      <c r="M2" s="64" t="s">
        <v>221</v>
      </c>
      <c r="Q2" s="64" t="s">
        <v>230</v>
      </c>
      <c r="R2" s="64" t="s">
        <v>221</v>
      </c>
    </row>
    <row r="3" spans="1:20" x14ac:dyDescent="0.25">
      <c r="A3" s="55">
        <v>1</v>
      </c>
      <c r="B3" s="56"/>
      <c r="C3" s="56" t="s">
        <v>210</v>
      </c>
      <c r="D3" s="56" t="s">
        <v>204</v>
      </c>
      <c r="E3" s="56">
        <v>3</v>
      </c>
      <c r="F3">
        <v>717.48148148148152</v>
      </c>
      <c r="G3">
        <v>1419.1637467881339</v>
      </c>
      <c r="H3">
        <v>716.44444444444446</v>
      </c>
      <c r="I3" s="24">
        <v>2135.6081912325785</v>
      </c>
      <c r="K3" s="24"/>
      <c r="L3" s="64" t="s">
        <v>223</v>
      </c>
      <c r="M3" s="24" t="s">
        <v>211</v>
      </c>
      <c r="N3" s="24" t="s">
        <v>210</v>
      </c>
      <c r="O3" s="24" t="s">
        <v>222</v>
      </c>
      <c r="Q3" s="64" t="s">
        <v>223</v>
      </c>
      <c r="R3" s="24" t="s">
        <v>211</v>
      </c>
      <c r="S3" s="24" t="s">
        <v>210</v>
      </c>
      <c r="T3" s="24" t="s">
        <v>222</v>
      </c>
    </row>
    <row r="4" spans="1:20" x14ac:dyDescent="0.25">
      <c r="A4" s="55">
        <v>1</v>
      </c>
      <c r="B4" s="56"/>
      <c r="C4" s="56" t="s">
        <v>210</v>
      </c>
      <c r="D4" s="56" t="s">
        <v>205</v>
      </c>
      <c r="E4" s="56">
        <v>4</v>
      </c>
      <c r="F4">
        <v>560.88888888888891</v>
      </c>
      <c r="G4">
        <v>1647.0227920227919</v>
      </c>
      <c r="H4">
        <v>589.03703703703707</v>
      </c>
      <c r="I4" s="24">
        <v>2236.0598290598291</v>
      </c>
      <c r="K4" s="24"/>
      <c r="L4" s="66" t="s">
        <v>204</v>
      </c>
      <c r="M4" s="67">
        <v>586.37037037037032</v>
      </c>
      <c r="N4" s="67">
        <v>644.44444444444446</v>
      </c>
      <c r="O4" s="67">
        <v>615.40740740740739</v>
      </c>
      <c r="Q4" s="66" t="s">
        <v>204</v>
      </c>
      <c r="R4" s="67">
        <v>1419.159488269858</v>
      </c>
      <c r="S4" s="67">
        <v>1885.1830314715019</v>
      </c>
      <c r="T4" s="67">
        <v>1652.1712598706799</v>
      </c>
    </row>
    <row r="5" spans="1:20" x14ac:dyDescent="0.25">
      <c r="A5" s="55">
        <v>1</v>
      </c>
      <c r="B5" s="56"/>
      <c r="C5" s="56" t="s">
        <v>210</v>
      </c>
      <c r="D5" s="56" t="s">
        <v>206</v>
      </c>
      <c r="E5" s="56">
        <v>5</v>
      </c>
      <c r="F5">
        <v>948.44444444444446</v>
      </c>
      <c r="G5" s="24">
        <v>1099.9717954427374</v>
      </c>
      <c r="H5">
        <v>853.18518518518522</v>
      </c>
      <c r="I5" s="24">
        <v>1953.1569806279226</v>
      </c>
      <c r="K5" s="24"/>
      <c r="L5" s="66" t="s">
        <v>206</v>
      </c>
      <c r="M5" s="67">
        <v>1059.2592592592591</v>
      </c>
      <c r="N5" s="67">
        <v>810.27160493827159</v>
      </c>
      <c r="O5" s="67">
        <v>934.76543209876536</v>
      </c>
      <c r="Q5" s="66" t="s">
        <v>206</v>
      </c>
      <c r="R5" s="67">
        <v>2621.0602512967325</v>
      </c>
      <c r="S5" s="67">
        <v>2318.0908791487996</v>
      </c>
      <c r="T5" s="67">
        <v>2469.5755652227658</v>
      </c>
    </row>
    <row r="6" spans="1:20" x14ac:dyDescent="0.25">
      <c r="A6" s="55">
        <v>1</v>
      </c>
      <c r="B6" s="56"/>
      <c r="C6" s="56" t="s">
        <v>210</v>
      </c>
      <c r="D6" s="56" t="s">
        <v>207</v>
      </c>
      <c r="E6" s="56">
        <v>6</v>
      </c>
      <c r="F6">
        <v>799.11111111111109</v>
      </c>
      <c r="G6" s="24">
        <v>1139.3267326732673</v>
      </c>
      <c r="H6">
        <v>953.48148148148164</v>
      </c>
      <c r="I6" s="24">
        <v>2092.8082141547488</v>
      </c>
      <c r="K6" s="24"/>
      <c r="L6" s="66" t="s">
        <v>203</v>
      </c>
      <c r="M6" s="67">
        <v>282.61728395061726</v>
      </c>
      <c r="N6" s="67">
        <v>790.3209876543209</v>
      </c>
      <c r="O6" s="67">
        <v>536.46913580246917</v>
      </c>
      <c r="Q6" s="66" t="s">
        <v>203</v>
      </c>
      <c r="R6" s="67">
        <v>1040.554736241093</v>
      </c>
      <c r="S6" s="67">
        <v>1787.7930053681878</v>
      </c>
      <c r="T6" s="67">
        <v>1414.1738708046405</v>
      </c>
    </row>
    <row r="7" spans="1:20" x14ac:dyDescent="0.25">
      <c r="A7" s="55">
        <v>1</v>
      </c>
      <c r="B7" s="56"/>
      <c r="C7" s="56" t="s">
        <v>210</v>
      </c>
      <c r="D7" s="56" t="s">
        <v>208</v>
      </c>
      <c r="E7" s="56">
        <v>7</v>
      </c>
      <c r="F7">
        <v>443.25925925925918</v>
      </c>
      <c r="G7" s="24">
        <v>703.80870349862607</v>
      </c>
      <c r="H7">
        <v>465.62962962962968</v>
      </c>
      <c r="I7" s="24">
        <v>1169.4383331282556</v>
      </c>
      <c r="K7" s="24"/>
      <c r="L7" s="66" t="s">
        <v>208</v>
      </c>
      <c r="M7" s="67"/>
      <c r="N7" s="67">
        <v>481.82716049382708</v>
      </c>
      <c r="O7" s="67">
        <v>481.82716049382708</v>
      </c>
      <c r="Q7" s="66" t="s">
        <v>208</v>
      </c>
      <c r="R7" s="67"/>
      <c r="S7" s="67">
        <v>966.02173814217167</v>
      </c>
      <c r="T7" s="67">
        <v>966.02173814217167</v>
      </c>
    </row>
    <row r="8" spans="1:20" x14ac:dyDescent="0.25">
      <c r="A8" s="55">
        <v>2</v>
      </c>
      <c r="B8" s="56"/>
      <c r="C8" s="56" t="s">
        <v>211</v>
      </c>
      <c r="D8" s="56" t="s">
        <v>204</v>
      </c>
      <c r="E8" s="56">
        <v>8</v>
      </c>
      <c r="F8">
        <v>785.33333333333348</v>
      </c>
      <c r="G8" s="24">
        <v>981.23685447957268</v>
      </c>
      <c r="H8">
        <v>576.2962962962963</v>
      </c>
      <c r="I8" s="24">
        <v>1557.533150775869</v>
      </c>
      <c r="K8" s="24"/>
      <c r="L8" s="66" t="s">
        <v>207</v>
      </c>
      <c r="M8" s="67">
        <v>289.3086419753086</v>
      </c>
      <c r="N8" s="67">
        <v>921.87654320987656</v>
      </c>
      <c r="O8" s="67">
        <v>605.5925925925925</v>
      </c>
      <c r="Q8" s="66" t="s">
        <v>207</v>
      </c>
      <c r="R8" s="67">
        <v>1391.5589766349367</v>
      </c>
      <c r="S8" s="67">
        <v>2751.2755961394523</v>
      </c>
      <c r="T8" s="67">
        <v>2071.417286387195</v>
      </c>
    </row>
    <row r="9" spans="1:20" x14ac:dyDescent="0.25">
      <c r="A9" s="55">
        <v>2</v>
      </c>
      <c r="B9" s="56"/>
      <c r="C9" s="56" t="s">
        <v>211</v>
      </c>
      <c r="D9" s="56" t="s">
        <v>207</v>
      </c>
      <c r="E9" s="56">
        <v>9</v>
      </c>
      <c r="F9">
        <v>432.1481481481481</v>
      </c>
      <c r="G9" s="24">
        <v>706.76844783715012</v>
      </c>
      <c r="H9">
        <v>400.59259259259255</v>
      </c>
      <c r="I9" s="24">
        <v>1107.3610404297426</v>
      </c>
      <c r="K9" s="24"/>
      <c r="L9" s="66" t="s">
        <v>205</v>
      </c>
      <c r="M9" s="67">
        <v>522.71604938271605</v>
      </c>
      <c r="N9" s="67">
        <v>549.98518518518529</v>
      </c>
      <c r="O9" s="67">
        <v>536.35061728395067</v>
      </c>
      <c r="Q9" s="66" t="s">
        <v>205</v>
      </c>
      <c r="R9" s="67">
        <v>2639.7461433972367</v>
      </c>
      <c r="S9" s="67">
        <v>2150.5391334121491</v>
      </c>
      <c r="T9" s="67">
        <v>2395.1426384046931</v>
      </c>
    </row>
    <row r="10" spans="1:20" x14ac:dyDescent="0.25">
      <c r="A10" s="55">
        <v>1</v>
      </c>
      <c r="B10" s="56"/>
      <c r="C10" s="56" t="s">
        <v>211</v>
      </c>
      <c r="D10" s="56" t="s">
        <v>205</v>
      </c>
      <c r="E10" s="56">
        <v>10</v>
      </c>
      <c r="F10">
        <v>223.40740740740745</v>
      </c>
      <c r="G10" s="24">
        <v>1792.96</v>
      </c>
      <c r="H10">
        <v>258.96296296296299</v>
      </c>
      <c r="I10" s="24">
        <v>2051.9229629629631</v>
      </c>
      <c r="K10" s="24"/>
      <c r="L10" s="66" t="s">
        <v>222</v>
      </c>
      <c r="M10" s="67">
        <v>548.05432098765436</v>
      </c>
      <c r="N10" s="67">
        <v>699.7876543209876</v>
      </c>
      <c r="O10" s="67">
        <v>630.81795735129072</v>
      </c>
      <c r="Q10" s="66" t="s">
        <v>222</v>
      </c>
      <c r="R10" s="67">
        <v>1822.4159191679714</v>
      </c>
      <c r="S10" s="67">
        <v>1976.4838972803768</v>
      </c>
      <c r="T10" s="67">
        <v>1906.4529981383746</v>
      </c>
    </row>
    <row r="11" spans="1:20" x14ac:dyDescent="0.25">
      <c r="A11" s="55">
        <v>1</v>
      </c>
      <c r="B11" s="56"/>
      <c r="C11" s="56" t="s">
        <v>211</v>
      </c>
      <c r="D11" s="56" t="s">
        <v>204</v>
      </c>
      <c r="E11" s="56">
        <v>12</v>
      </c>
      <c r="F11">
        <v>662.07407407407402</v>
      </c>
      <c r="G11" s="24">
        <v>831.89125295508279</v>
      </c>
      <c r="H11">
        <v>603.40740740740739</v>
      </c>
      <c r="I11" s="24">
        <v>1435.2986603624902</v>
      </c>
      <c r="K11" s="24"/>
    </row>
    <row r="12" spans="1:20" x14ac:dyDescent="0.25">
      <c r="A12" s="55">
        <v>1</v>
      </c>
      <c r="B12" s="56"/>
      <c r="C12" s="56" t="s">
        <v>211</v>
      </c>
      <c r="D12" s="56" t="s">
        <v>206</v>
      </c>
      <c r="E12" s="56">
        <v>13</v>
      </c>
      <c r="F12">
        <v>591.25925925925924</v>
      </c>
      <c r="G12" s="24">
        <v>916.98222110580809</v>
      </c>
      <c r="H12">
        <v>562.66666666666674</v>
      </c>
      <c r="I12" s="4">
        <v>1479.6488877724748</v>
      </c>
      <c r="K12" s="24"/>
    </row>
    <row r="13" spans="1:20" x14ac:dyDescent="0.25">
      <c r="A13" s="55">
        <v>1</v>
      </c>
      <c r="B13" s="56"/>
      <c r="C13" s="56" t="s">
        <v>211</v>
      </c>
      <c r="D13" s="56" t="s">
        <v>207</v>
      </c>
      <c r="E13" s="56">
        <v>14</v>
      </c>
      <c r="F13">
        <v>185.03703703703704</v>
      </c>
      <c r="G13" s="24">
        <v>1113.6231884057972</v>
      </c>
      <c r="H13">
        <v>223.55555555555554</v>
      </c>
      <c r="I13">
        <v>1337.1787439613527</v>
      </c>
      <c r="K13" s="24"/>
      <c r="L13" s="64" t="s">
        <v>224</v>
      </c>
      <c r="M13" s="64" t="s">
        <v>221</v>
      </c>
      <c r="Q13" s="64" t="s">
        <v>231</v>
      </c>
      <c r="R13" s="64" t="s">
        <v>221</v>
      </c>
    </row>
    <row r="14" spans="1:20" x14ac:dyDescent="0.25">
      <c r="A14" s="55">
        <v>1</v>
      </c>
      <c r="B14" s="56"/>
      <c r="C14" s="56" t="s">
        <v>211</v>
      </c>
      <c r="D14" s="56" t="s">
        <v>203</v>
      </c>
      <c r="E14" s="56">
        <v>15</v>
      </c>
      <c r="F14">
        <v>385.48148148148147</v>
      </c>
      <c r="G14" s="24">
        <v>586.68297900788889</v>
      </c>
      <c r="H14">
        <v>374.51851851851859</v>
      </c>
      <c r="I14">
        <v>961.20149752640748</v>
      </c>
      <c r="K14" s="24"/>
      <c r="L14" s="64" t="s">
        <v>223</v>
      </c>
      <c r="M14" s="24" t="s">
        <v>211</v>
      </c>
      <c r="N14" s="24" t="s">
        <v>210</v>
      </c>
      <c r="O14" s="24" t="s">
        <v>222</v>
      </c>
      <c r="Q14" s="64" t="s">
        <v>223</v>
      </c>
      <c r="R14" s="24" t="s">
        <v>211</v>
      </c>
      <c r="S14" s="24" t="s">
        <v>210</v>
      </c>
      <c r="T14" s="24" t="s">
        <v>222</v>
      </c>
    </row>
    <row r="15" spans="1:20" x14ac:dyDescent="0.25">
      <c r="A15" s="55">
        <v>3</v>
      </c>
      <c r="B15" s="56"/>
      <c r="C15" s="56" t="s">
        <v>210</v>
      </c>
      <c r="D15" s="56" t="s">
        <v>208</v>
      </c>
      <c r="E15" s="56">
        <v>17</v>
      </c>
      <c r="F15">
        <v>341.48148148148147</v>
      </c>
      <c r="G15" s="24">
        <v>538.55280722418524</v>
      </c>
      <c r="H15">
        <v>413.48148148148147</v>
      </c>
      <c r="I15" s="24">
        <v>952.03428870566677</v>
      </c>
      <c r="K15" s="24"/>
      <c r="L15" s="66" t="s">
        <v>204</v>
      </c>
      <c r="M15" s="67">
        <v>3</v>
      </c>
      <c r="N15" s="67">
        <v>3</v>
      </c>
      <c r="O15" s="67">
        <v>6</v>
      </c>
      <c r="Q15" s="66" t="s">
        <v>204</v>
      </c>
      <c r="R15" s="67">
        <v>3</v>
      </c>
      <c r="S15" s="67">
        <v>3</v>
      </c>
      <c r="T15" s="67">
        <v>6</v>
      </c>
    </row>
    <row r="16" spans="1:20" x14ac:dyDescent="0.25">
      <c r="A16" s="55">
        <v>3</v>
      </c>
      <c r="B16" s="56"/>
      <c r="C16" s="56" t="s">
        <v>210</v>
      </c>
      <c r="D16" s="56" t="s">
        <v>204</v>
      </c>
      <c r="E16" s="56">
        <v>18</v>
      </c>
      <c r="F16">
        <v>523.4074074074075</v>
      </c>
      <c r="G16" s="24">
        <v>916.11387402511104</v>
      </c>
      <c r="H16">
        <v>505.62962962962968</v>
      </c>
      <c r="I16" s="24">
        <v>1421.7435036547408</v>
      </c>
      <c r="K16" s="24"/>
      <c r="L16" s="66" t="s">
        <v>206</v>
      </c>
      <c r="M16" s="67">
        <v>3</v>
      </c>
      <c r="N16" s="67">
        <v>3</v>
      </c>
      <c r="O16" s="67">
        <v>6</v>
      </c>
      <c r="Q16" s="66" t="s">
        <v>206</v>
      </c>
      <c r="R16" s="67">
        <v>3</v>
      </c>
      <c r="S16" s="67">
        <v>3</v>
      </c>
      <c r="T16" s="67">
        <v>6</v>
      </c>
    </row>
    <row r="17" spans="1:20" x14ac:dyDescent="0.25">
      <c r="A17" s="55">
        <v>2</v>
      </c>
      <c r="B17" s="59"/>
      <c r="C17" s="59" t="s">
        <v>210</v>
      </c>
      <c r="D17" s="59" t="s">
        <v>204</v>
      </c>
      <c r="E17" s="59">
        <v>19</v>
      </c>
      <c r="F17">
        <v>692.44444444444446</v>
      </c>
      <c r="G17" s="24">
        <v>1378.9381402679273</v>
      </c>
      <c r="H17">
        <v>719.25925925925912</v>
      </c>
      <c r="I17" s="24">
        <v>2098.1973995271865</v>
      </c>
      <c r="K17" s="24"/>
      <c r="L17" s="66" t="s">
        <v>203</v>
      </c>
      <c r="M17" s="67">
        <v>3</v>
      </c>
      <c r="N17" s="67">
        <v>3</v>
      </c>
      <c r="O17" s="67">
        <v>6</v>
      </c>
      <c r="Q17" s="66" t="s">
        <v>203</v>
      </c>
      <c r="R17" s="67">
        <v>3</v>
      </c>
      <c r="S17" s="67">
        <v>3</v>
      </c>
      <c r="T17" s="67">
        <v>6</v>
      </c>
    </row>
    <row r="18" spans="1:20" x14ac:dyDescent="0.25">
      <c r="A18" s="55">
        <v>2</v>
      </c>
      <c r="B18" s="56"/>
      <c r="C18" s="56" t="s">
        <v>210</v>
      </c>
      <c r="D18" s="56" t="s">
        <v>205</v>
      </c>
      <c r="E18" s="56">
        <v>20</v>
      </c>
      <c r="F18">
        <v>626.66666666666663</v>
      </c>
      <c r="G18" s="24">
        <v>1209.4693877551017</v>
      </c>
      <c r="H18">
        <v>676.44444444444446</v>
      </c>
      <c r="I18" s="24">
        <v>1885.9138321995461</v>
      </c>
      <c r="K18" s="24"/>
      <c r="L18" s="66" t="s">
        <v>208</v>
      </c>
      <c r="M18" s="67"/>
      <c r="N18" s="67">
        <v>3</v>
      </c>
      <c r="O18" s="67">
        <v>3</v>
      </c>
      <c r="Q18" s="66" t="s">
        <v>208</v>
      </c>
      <c r="R18" s="67"/>
      <c r="S18" s="67">
        <v>3</v>
      </c>
      <c r="T18" s="67">
        <v>3</v>
      </c>
    </row>
    <row r="19" spans="1:20" x14ac:dyDescent="0.25">
      <c r="A19" s="58">
        <v>2</v>
      </c>
      <c r="B19" s="56"/>
      <c r="C19" s="56" t="s">
        <v>210</v>
      </c>
      <c r="D19" s="56" t="s">
        <v>208</v>
      </c>
      <c r="E19" s="56">
        <v>21</v>
      </c>
      <c r="F19">
        <v>660.74074074074076</v>
      </c>
      <c r="G19" s="24">
        <v>0</v>
      </c>
      <c r="H19">
        <v>776.59259259259261</v>
      </c>
      <c r="I19" s="24">
        <v>776.59259259259261</v>
      </c>
      <c r="K19" s="24"/>
      <c r="L19" s="66" t="s">
        <v>207</v>
      </c>
      <c r="M19" s="67">
        <v>3</v>
      </c>
      <c r="N19" s="67">
        <v>3</v>
      </c>
      <c r="O19" s="67">
        <v>6</v>
      </c>
      <c r="Q19" s="66" t="s">
        <v>207</v>
      </c>
      <c r="R19" s="67">
        <v>3</v>
      </c>
      <c r="S19" s="67">
        <v>3</v>
      </c>
      <c r="T19" s="67">
        <v>6</v>
      </c>
    </row>
    <row r="20" spans="1:20" x14ac:dyDescent="0.25">
      <c r="A20" s="58">
        <v>2</v>
      </c>
      <c r="B20" s="56"/>
      <c r="C20" s="56" t="s">
        <v>210</v>
      </c>
      <c r="D20" s="56" t="s">
        <v>203</v>
      </c>
      <c r="E20" s="56">
        <v>23</v>
      </c>
      <c r="F20">
        <v>421.77777777777771</v>
      </c>
      <c r="G20" s="24">
        <v>652.71297190910718</v>
      </c>
      <c r="H20">
        <v>337.92592592592592</v>
      </c>
      <c r="I20" s="24">
        <v>990.63889783503305</v>
      </c>
      <c r="K20" s="24"/>
      <c r="L20" s="66" t="s">
        <v>205</v>
      </c>
      <c r="M20" s="67">
        <v>3</v>
      </c>
      <c r="N20" s="67">
        <v>3</v>
      </c>
      <c r="O20" s="67">
        <v>6</v>
      </c>
      <c r="Q20" s="66" t="s">
        <v>205</v>
      </c>
      <c r="R20" s="67">
        <v>3</v>
      </c>
      <c r="S20" s="67">
        <v>3</v>
      </c>
      <c r="T20" s="67">
        <v>6</v>
      </c>
    </row>
    <row r="21" spans="1:20" x14ac:dyDescent="0.25">
      <c r="A21" s="58">
        <v>2</v>
      </c>
      <c r="B21" s="56"/>
      <c r="C21" s="56" t="s">
        <v>210</v>
      </c>
      <c r="D21" s="56" t="s">
        <v>206</v>
      </c>
      <c r="E21" s="56">
        <v>24</v>
      </c>
      <c r="F21">
        <v>1425.9259259259259</v>
      </c>
      <c r="G21" s="24">
        <v>1994.8522535550733</v>
      </c>
      <c r="H21">
        <v>1268.4444444444443</v>
      </c>
      <c r="I21" s="24">
        <v>3263.2966979995176</v>
      </c>
      <c r="K21" s="24"/>
      <c r="L21" s="66" t="s">
        <v>222</v>
      </c>
      <c r="M21" s="67">
        <v>15</v>
      </c>
      <c r="N21" s="67">
        <v>18</v>
      </c>
      <c r="O21" s="67">
        <v>33</v>
      </c>
      <c r="Q21" s="66" t="s">
        <v>222</v>
      </c>
      <c r="R21" s="67">
        <v>15</v>
      </c>
      <c r="S21" s="67">
        <v>18</v>
      </c>
      <c r="T21" s="67">
        <v>33</v>
      </c>
    </row>
    <row r="22" spans="1:20" x14ac:dyDescent="0.25">
      <c r="A22" s="58">
        <v>2</v>
      </c>
      <c r="B22" s="56"/>
      <c r="C22" s="56" t="s">
        <v>210</v>
      </c>
      <c r="D22" s="56" t="s">
        <v>207</v>
      </c>
      <c r="E22" s="56">
        <v>25</v>
      </c>
      <c r="F22">
        <v>959.70370370370358</v>
      </c>
      <c r="G22" s="24">
        <v>2186.6077998528335</v>
      </c>
      <c r="H22">
        <v>906.66666666666663</v>
      </c>
      <c r="I22" s="24">
        <v>3093.2744665195</v>
      </c>
      <c r="K22" s="24"/>
    </row>
    <row r="23" spans="1:20" x14ac:dyDescent="0.25">
      <c r="A23" s="58">
        <v>3</v>
      </c>
      <c r="B23" s="56"/>
      <c r="C23" s="56" t="s">
        <v>211</v>
      </c>
      <c r="D23" s="56" t="s">
        <v>205</v>
      </c>
      <c r="E23" s="56">
        <v>27</v>
      </c>
      <c r="F23">
        <v>94.074074074074076</v>
      </c>
      <c r="G23" s="24">
        <v>536.18789521228541</v>
      </c>
      <c r="H23">
        <v>1031.1111111111111</v>
      </c>
      <c r="I23" s="24">
        <v>1567.2990063233965</v>
      </c>
      <c r="K23" s="24"/>
    </row>
    <row r="24" spans="1:20" x14ac:dyDescent="0.25">
      <c r="A24" s="58">
        <v>2</v>
      </c>
      <c r="B24" s="56"/>
      <c r="C24" s="56" t="s">
        <v>211</v>
      </c>
      <c r="D24" s="56" t="s">
        <v>205</v>
      </c>
      <c r="E24" s="56">
        <v>28</v>
      </c>
      <c r="F24">
        <v>1250.6666666666667</v>
      </c>
      <c r="G24" s="24">
        <v>3265.0534979423869</v>
      </c>
      <c r="H24">
        <v>1034.962962962963</v>
      </c>
      <c r="I24" s="24">
        <v>4300.01646090535</v>
      </c>
      <c r="K24" s="24"/>
      <c r="L24" s="64" t="s">
        <v>225</v>
      </c>
      <c r="M24" s="64" t="s">
        <v>221</v>
      </c>
      <c r="Q24" s="64" t="s">
        <v>232</v>
      </c>
      <c r="R24" s="64" t="s">
        <v>221</v>
      </c>
    </row>
    <row r="25" spans="1:20" x14ac:dyDescent="0.25">
      <c r="A25" s="58">
        <v>2</v>
      </c>
      <c r="B25" s="56"/>
      <c r="C25" s="56" t="s">
        <v>211</v>
      </c>
      <c r="D25" s="56" t="s">
        <v>206</v>
      </c>
      <c r="E25" s="56">
        <v>29</v>
      </c>
      <c r="F25">
        <v>2120.8888888888887</v>
      </c>
      <c r="G25" s="24">
        <v>3787.3358938442307</v>
      </c>
      <c r="H25">
        <v>1612.2962962962963</v>
      </c>
      <c r="I25" s="24">
        <v>5399.6321901405272</v>
      </c>
      <c r="K25" s="24"/>
      <c r="L25" s="64" t="s">
        <v>223</v>
      </c>
      <c r="M25" s="24" t="s">
        <v>211</v>
      </c>
      <c r="N25" s="24" t="s">
        <v>210</v>
      </c>
      <c r="O25" s="24" t="s">
        <v>222</v>
      </c>
      <c r="Q25" s="64" t="s">
        <v>223</v>
      </c>
      <c r="R25" s="24" t="s">
        <v>211</v>
      </c>
      <c r="S25" s="24" t="s">
        <v>210</v>
      </c>
      <c r="T25" s="24" t="s">
        <v>222</v>
      </c>
    </row>
    <row r="26" spans="1:20" x14ac:dyDescent="0.25">
      <c r="A26" s="58">
        <v>2</v>
      </c>
      <c r="B26" s="56"/>
      <c r="C26" s="56" t="s">
        <v>211</v>
      </c>
      <c r="D26" s="56" t="s">
        <v>203</v>
      </c>
      <c r="E26" s="56">
        <v>32</v>
      </c>
      <c r="F26">
        <v>287.85185185185185</v>
      </c>
      <c r="G26" s="24">
        <v>646.36132031613181</v>
      </c>
      <c r="H26">
        <v>343.25925925925924</v>
      </c>
      <c r="I26" s="24">
        <v>989.62057957539105</v>
      </c>
      <c r="K26" s="24"/>
      <c r="L26" s="66" t="s">
        <v>204</v>
      </c>
      <c r="M26" s="67">
        <v>245.72249506632221</v>
      </c>
      <c r="N26" s="67">
        <v>105.56602936990326</v>
      </c>
      <c r="O26" s="67">
        <v>172.10831438163206</v>
      </c>
      <c r="Q26" s="66" t="s">
        <v>204</v>
      </c>
      <c r="R26" s="67">
        <v>147.10873428670263</v>
      </c>
      <c r="S26" s="67">
        <v>401.78606097184706</v>
      </c>
      <c r="T26" s="67">
        <v>371.99810516096363</v>
      </c>
    </row>
    <row r="27" spans="1:20" x14ac:dyDescent="0.25">
      <c r="A27" s="58">
        <v>3</v>
      </c>
      <c r="B27" s="56"/>
      <c r="C27" s="56" t="s">
        <v>210</v>
      </c>
      <c r="D27" s="56" t="s">
        <v>203</v>
      </c>
      <c r="E27" s="56">
        <v>33</v>
      </c>
      <c r="F27">
        <v>544.14814814814804</v>
      </c>
      <c r="G27" s="24">
        <v>958.07345160286332</v>
      </c>
      <c r="H27">
        <v>530.51851851851859</v>
      </c>
      <c r="I27" s="24">
        <v>1488.591970121382</v>
      </c>
      <c r="K27" s="24"/>
      <c r="L27" s="66" t="s">
        <v>206</v>
      </c>
      <c r="M27" s="67">
        <v>921.54153668778144</v>
      </c>
      <c r="N27" s="67">
        <v>695.1177470134661</v>
      </c>
      <c r="O27" s="67">
        <v>742.6772179236832</v>
      </c>
      <c r="Q27" s="66" t="s">
        <v>206</v>
      </c>
      <c r="R27" s="67">
        <v>2419.046988949684</v>
      </c>
      <c r="S27" s="67">
        <v>825.62288358613853</v>
      </c>
      <c r="T27" s="67">
        <v>1625.0888358477407</v>
      </c>
    </row>
    <row r="28" spans="1:20" x14ac:dyDescent="0.25">
      <c r="A28" s="58">
        <v>3</v>
      </c>
      <c r="B28" s="56"/>
      <c r="C28" s="56" t="s">
        <v>210</v>
      </c>
      <c r="D28" s="56" t="s">
        <v>207</v>
      </c>
      <c r="E28" s="56">
        <v>34</v>
      </c>
      <c r="F28">
        <v>1006.8148148148148</v>
      </c>
      <c r="G28" s="24">
        <v>2314.5589225589229</v>
      </c>
      <c r="H28">
        <v>753.18518518518533</v>
      </c>
      <c r="I28" s="24">
        <v>3067.7441077441081</v>
      </c>
      <c r="K28" s="24"/>
      <c r="L28" s="66" t="s">
        <v>203</v>
      </c>
      <c r="M28" s="67">
        <v>105.57884949819551</v>
      </c>
      <c r="N28" s="67">
        <v>535.86424858602561</v>
      </c>
      <c r="O28" s="67">
        <v>443.44996310288343</v>
      </c>
      <c r="Q28" s="66" t="s">
        <v>203</v>
      </c>
      <c r="R28" s="67">
        <v>113.72341492577794</v>
      </c>
      <c r="S28" s="67">
        <v>981.57285255599061</v>
      </c>
      <c r="T28" s="67">
        <v>747.04539436725679</v>
      </c>
    </row>
    <row r="29" spans="1:20" x14ac:dyDescent="0.25">
      <c r="A29" s="58">
        <v>3</v>
      </c>
      <c r="B29" s="56"/>
      <c r="C29" s="56" t="s">
        <v>210</v>
      </c>
      <c r="D29" s="56" t="s">
        <v>205</v>
      </c>
      <c r="E29" s="56">
        <v>35</v>
      </c>
      <c r="F29">
        <v>462.40000000000003</v>
      </c>
      <c r="G29" s="24">
        <v>1863.4215167548498</v>
      </c>
      <c r="H29">
        <v>466.22222222222223</v>
      </c>
      <c r="I29" s="24">
        <v>2329.6437389770722</v>
      </c>
      <c r="K29" s="24"/>
      <c r="L29" s="66" t="s">
        <v>208</v>
      </c>
      <c r="M29" s="67"/>
      <c r="N29" s="67">
        <v>163.08657489174985</v>
      </c>
      <c r="O29" s="67">
        <v>163.08657489174985</v>
      </c>
      <c r="Q29" s="66" t="s">
        <v>208</v>
      </c>
      <c r="R29" s="67"/>
      <c r="S29" s="67">
        <v>196.79603786803568</v>
      </c>
      <c r="T29" s="67">
        <v>196.79603786803568</v>
      </c>
    </row>
    <row r="30" spans="1:20" x14ac:dyDescent="0.25">
      <c r="A30" s="58">
        <v>3</v>
      </c>
      <c r="B30" s="56"/>
      <c r="C30" s="56" t="s">
        <v>210</v>
      </c>
      <c r="D30" s="56" t="s">
        <v>206</v>
      </c>
      <c r="E30" s="56">
        <v>36</v>
      </c>
      <c r="F30">
        <v>56.444444444444443</v>
      </c>
      <c r="G30" s="24">
        <v>1005.0782180782181</v>
      </c>
      <c r="H30">
        <v>732.74074074074076</v>
      </c>
      <c r="I30" s="24">
        <v>1737.8189588189589</v>
      </c>
      <c r="K30" s="24"/>
      <c r="L30" s="66" t="s">
        <v>207</v>
      </c>
      <c r="M30" s="67">
        <v>127.99057607055099</v>
      </c>
      <c r="N30" s="67">
        <v>108.89617847439837</v>
      </c>
      <c r="O30" s="67">
        <v>362.4067204141939</v>
      </c>
      <c r="Q30" s="66" t="s">
        <v>207</v>
      </c>
      <c r="R30" s="67">
        <v>314.92924053684618</v>
      </c>
      <c r="S30" s="67">
        <v>570.39233835855748</v>
      </c>
      <c r="T30" s="67">
        <v>851.15211571630289</v>
      </c>
    </row>
    <row r="31" spans="1:20" x14ac:dyDescent="0.25">
      <c r="A31" s="58">
        <v>3</v>
      </c>
      <c r="B31" s="56"/>
      <c r="C31" s="56" t="s">
        <v>211</v>
      </c>
      <c r="D31" s="56" t="s">
        <v>207</v>
      </c>
      <c r="E31" s="56">
        <v>38</v>
      </c>
      <c r="F31">
        <v>250.74074074074076</v>
      </c>
      <c r="G31" s="24">
        <v>1432.9149232914924</v>
      </c>
      <c r="H31">
        <v>297.22222222222223</v>
      </c>
      <c r="I31" s="24">
        <v>1730.1371455137146</v>
      </c>
      <c r="K31" s="24"/>
      <c r="L31" s="66" t="s">
        <v>205</v>
      </c>
      <c r="M31" s="67">
        <v>633.73168903001954</v>
      </c>
      <c r="N31" s="67">
        <v>82.674376382818295</v>
      </c>
      <c r="O31" s="67">
        <v>404.47922592721113</v>
      </c>
      <c r="Q31" s="66" t="s">
        <v>205</v>
      </c>
      <c r="R31" s="67">
        <v>1458.1111892568806</v>
      </c>
      <c r="S31" s="67">
        <v>233.90040525882802</v>
      </c>
      <c r="T31" s="67">
        <v>971.65637213580192</v>
      </c>
    </row>
    <row r="32" spans="1:20" x14ac:dyDescent="0.25">
      <c r="A32" s="58">
        <v>3</v>
      </c>
      <c r="B32" s="56"/>
      <c r="C32" s="56" t="s">
        <v>211</v>
      </c>
      <c r="D32" s="56" t="s">
        <v>204</v>
      </c>
      <c r="E32" s="56">
        <v>39</v>
      </c>
      <c r="F32">
        <v>311.70370370370375</v>
      </c>
      <c r="G32" s="24">
        <v>896.64665367121506</v>
      </c>
      <c r="H32">
        <v>368.00000000000006</v>
      </c>
      <c r="I32" s="24">
        <v>1264.6466536712151</v>
      </c>
      <c r="K32" s="24"/>
      <c r="L32" s="66" t="s">
        <v>222</v>
      </c>
      <c r="M32" s="67">
        <v>526.448051775517</v>
      </c>
      <c r="N32" s="67">
        <v>349.9377016128534</v>
      </c>
      <c r="O32" s="67">
        <v>438.39887903991149</v>
      </c>
      <c r="Q32" s="66" t="s">
        <v>222</v>
      </c>
      <c r="R32" s="67">
        <v>1282.2838853495402</v>
      </c>
      <c r="S32" s="67">
        <v>762.63906048777858</v>
      </c>
      <c r="T32" s="67">
        <v>1017.0614924458811</v>
      </c>
    </row>
    <row r="33" spans="1:19" x14ac:dyDescent="0.25">
      <c r="A33" s="58">
        <v>3</v>
      </c>
      <c r="B33" s="56"/>
      <c r="C33" s="56" t="s">
        <v>211</v>
      </c>
      <c r="D33" s="56" t="s">
        <v>203</v>
      </c>
      <c r="E33" s="56">
        <v>40</v>
      </c>
      <c r="F33">
        <v>174.51851851851848</v>
      </c>
      <c r="G33">
        <v>875.58287236222111</v>
      </c>
      <c r="H33">
        <v>295.25925925925924</v>
      </c>
      <c r="I33" s="24">
        <v>1170.8421316214803</v>
      </c>
      <c r="K33" s="24"/>
    </row>
    <row r="34" spans="1:19" x14ac:dyDescent="0.25">
      <c r="A34" s="58">
        <v>3</v>
      </c>
      <c r="B34" s="56"/>
      <c r="C34" s="56" t="s">
        <v>211</v>
      </c>
      <c r="D34" s="56" t="s">
        <v>206</v>
      </c>
      <c r="E34" s="56">
        <v>42</v>
      </c>
      <c r="F34">
        <v>465.62962962962956</v>
      </c>
      <c r="G34">
        <v>720.78856486608413</v>
      </c>
      <c r="H34">
        <v>263.11111111111109</v>
      </c>
      <c r="I34" s="24">
        <v>983.89967597719522</v>
      </c>
      <c r="K34" s="24"/>
    </row>
    <row r="35" spans="1:19" x14ac:dyDescent="0.25">
      <c r="A35" s="58"/>
      <c r="B35" s="58"/>
      <c r="C35" s="58"/>
      <c r="D35" s="58"/>
      <c r="E35" s="58"/>
      <c r="I35" s="24"/>
      <c r="K35" s="24"/>
      <c r="L35" s="65"/>
      <c r="M35" s="68" t="s">
        <v>228</v>
      </c>
      <c r="N35" s="68" t="s">
        <v>229</v>
      </c>
      <c r="Q35" s="68"/>
      <c r="R35" s="68" t="s">
        <v>228</v>
      </c>
      <c r="S35" s="68" t="s">
        <v>229</v>
      </c>
    </row>
    <row r="36" spans="1:19" x14ac:dyDescent="0.25">
      <c r="A36" s="58"/>
      <c r="B36" s="58"/>
      <c r="C36" s="58"/>
      <c r="D36" s="58"/>
      <c r="E36" s="58"/>
      <c r="L36" s="66" t="s">
        <v>204</v>
      </c>
      <c r="M36" s="67">
        <v>586.37037037037032</v>
      </c>
      <c r="N36" s="67">
        <v>644.44444444444446</v>
      </c>
      <c r="Q36" s="66" t="s">
        <v>204</v>
      </c>
      <c r="R36" s="67">
        <v>1419.159488269858</v>
      </c>
      <c r="S36" s="67">
        <v>1885.1830314715019</v>
      </c>
    </row>
    <row r="37" spans="1:19" x14ac:dyDescent="0.25">
      <c r="L37" s="66" t="s">
        <v>206</v>
      </c>
      <c r="M37" s="67">
        <v>1059.2592592592591</v>
      </c>
      <c r="N37" s="67">
        <v>810.27160493827159</v>
      </c>
      <c r="Q37" s="66" t="s">
        <v>206</v>
      </c>
      <c r="R37" s="67">
        <v>2621.0602512967325</v>
      </c>
      <c r="S37" s="67">
        <v>2318.0908791487996</v>
      </c>
    </row>
    <row r="38" spans="1:19" x14ac:dyDescent="0.25">
      <c r="L38" s="66" t="s">
        <v>203</v>
      </c>
      <c r="M38" s="67">
        <v>282.61728395061726</v>
      </c>
      <c r="N38" s="67">
        <v>790.3209876543209</v>
      </c>
      <c r="Q38" s="66" t="s">
        <v>203</v>
      </c>
      <c r="R38" s="67">
        <v>1040.554736241093</v>
      </c>
      <c r="S38" s="67">
        <v>1787.7930053681878</v>
      </c>
    </row>
    <row r="39" spans="1:19" x14ac:dyDescent="0.25">
      <c r="L39" s="66" t="s">
        <v>208</v>
      </c>
      <c r="M39" s="67"/>
      <c r="N39" s="67">
        <v>481.82716049382708</v>
      </c>
      <c r="Q39" s="66" t="s">
        <v>208</v>
      </c>
      <c r="R39" s="67"/>
      <c r="S39" s="67">
        <v>966.02173814217167</v>
      </c>
    </row>
    <row r="40" spans="1:19" x14ac:dyDescent="0.25">
      <c r="L40" s="66" t="s">
        <v>207</v>
      </c>
      <c r="M40" s="67">
        <v>289.3086419753086</v>
      </c>
      <c r="N40" s="67">
        <v>921.87654320987656</v>
      </c>
      <c r="Q40" s="66" t="s">
        <v>207</v>
      </c>
      <c r="R40" s="67">
        <v>1391.5589766349367</v>
      </c>
      <c r="S40" s="67">
        <v>2751.2755961394523</v>
      </c>
    </row>
    <row r="41" spans="1:19" x14ac:dyDescent="0.25">
      <c r="L41" s="66" t="s">
        <v>205</v>
      </c>
      <c r="M41" s="67">
        <v>522.71604938271605</v>
      </c>
      <c r="N41" s="67">
        <v>549.98518518518529</v>
      </c>
      <c r="Q41" s="66" t="s">
        <v>205</v>
      </c>
      <c r="R41" s="67">
        <v>2639.7461433972367</v>
      </c>
      <c r="S41" s="67">
        <v>2150.5391334121491</v>
      </c>
    </row>
    <row r="43" spans="1:19" x14ac:dyDescent="0.25">
      <c r="L43" s="65"/>
      <c r="M43" s="65" t="s">
        <v>211</v>
      </c>
      <c r="N43" s="65" t="s">
        <v>210</v>
      </c>
      <c r="Q43" s="65" t="s">
        <v>223</v>
      </c>
      <c r="R43" s="65" t="s">
        <v>211</v>
      </c>
      <c r="S43" s="65" t="s">
        <v>210</v>
      </c>
    </row>
    <row r="44" spans="1:19" x14ac:dyDescent="0.25">
      <c r="L44" s="66" t="s">
        <v>204</v>
      </c>
      <c r="M44" s="67">
        <v>245.72249506632221</v>
      </c>
      <c r="N44" s="67">
        <v>105.56602936990326</v>
      </c>
      <c r="Q44" s="66" t="s">
        <v>204</v>
      </c>
      <c r="R44" s="67">
        <v>147.10873428670263</v>
      </c>
      <c r="S44" s="67">
        <v>401.78606097184706</v>
      </c>
    </row>
    <row r="45" spans="1:19" x14ac:dyDescent="0.25">
      <c r="L45" s="66" t="s">
        <v>206</v>
      </c>
      <c r="M45" s="67">
        <v>921.54153668778144</v>
      </c>
      <c r="N45" s="67">
        <v>695.1177470134661</v>
      </c>
      <c r="Q45" s="66" t="s">
        <v>206</v>
      </c>
      <c r="R45" s="67">
        <v>2419.046988949684</v>
      </c>
      <c r="S45" s="67">
        <v>825.62288358613853</v>
      </c>
    </row>
    <row r="46" spans="1:19" x14ac:dyDescent="0.25">
      <c r="L46" s="66" t="s">
        <v>203</v>
      </c>
      <c r="M46" s="67">
        <v>105.57884949819551</v>
      </c>
      <c r="N46" s="67">
        <v>535.86424858602561</v>
      </c>
      <c r="Q46" s="66" t="s">
        <v>203</v>
      </c>
      <c r="R46" s="67">
        <v>113.72341492577794</v>
      </c>
      <c r="S46" s="67">
        <v>981.57285255599061</v>
      </c>
    </row>
    <row r="47" spans="1:19" x14ac:dyDescent="0.25">
      <c r="L47" s="66" t="s">
        <v>208</v>
      </c>
      <c r="M47" s="67"/>
      <c r="N47" s="67">
        <v>163.08657489174985</v>
      </c>
      <c r="Q47" s="66" t="s">
        <v>208</v>
      </c>
      <c r="R47" s="67"/>
      <c r="S47" s="67">
        <v>196.79603786803568</v>
      </c>
    </row>
    <row r="48" spans="1:19" x14ac:dyDescent="0.25">
      <c r="L48" s="66" t="s">
        <v>207</v>
      </c>
      <c r="M48" s="67">
        <v>127.99057607055099</v>
      </c>
      <c r="N48" s="67">
        <v>108.89617847439837</v>
      </c>
      <c r="Q48" s="66" t="s">
        <v>207</v>
      </c>
      <c r="R48" s="67">
        <v>314.92924053684618</v>
      </c>
      <c r="S48" s="67">
        <v>570.39233835855748</v>
      </c>
    </row>
    <row r="49" spans="11:19" x14ac:dyDescent="0.25">
      <c r="L49" s="66" t="s">
        <v>205</v>
      </c>
      <c r="M49" s="67">
        <v>633.73168903001954</v>
      </c>
      <c r="N49" s="67">
        <v>82.674376382818295</v>
      </c>
      <c r="Q49" s="66" t="s">
        <v>205</v>
      </c>
      <c r="R49" s="67">
        <v>1458.1111892568806</v>
      </c>
      <c r="S49" s="67">
        <v>233.90040525882802</v>
      </c>
    </row>
    <row r="51" spans="11:19" x14ac:dyDescent="0.25">
      <c r="L51" s="65"/>
      <c r="M51" s="65" t="s">
        <v>211</v>
      </c>
      <c r="N51" s="65" t="s">
        <v>210</v>
      </c>
      <c r="Q51" s="65" t="s">
        <v>223</v>
      </c>
      <c r="R51" s="65" t="s">
        <v>211</v>
      </c>
      <c r="S51" s="65" t="s">
        <v>210</v>
      </c>
    </row>
    <row r="52" spans="11:19" x14ac:dyDescent="0.25">
      <c r="K52" t="s">
        <v>226</v>
      </c>
      <c r="L52" s="66" t="s">
        <v>204</v>
      </c>
      <c r="M52" s="67">
        <f>M44/SQRT(3)</f>
        <v>141.86794867248761</v>
      </c>
      <c r="N52" s="67">
        <f>N44/SQRT(3)</f>
        <v>60.948575473993593</v>
      </c>
      <c r="Q52" s="66" t="s">
        <v>204</v>
      </c>
      <c r="R52" s="67">
        <f>R44/SQRT(3)</f>
        <v>84.933267340572897</v>
      </c>
      <c r="S52" s="67">
        <f>S44/SQRT(3)</f>
        <v>231.9712904587353</v>
      </c>
    </row>
    <row r="53" spans="11:19" x14ac:dyDescent="0.25">
      <c r="L53" s="66" t="s">
        <v>206</v>
      </c>
      <c r="M53" s="67">
        <f t="shared" ref="M53:N57" si="0">M45/SQRT(3)</f>
        <v>532.05225427611208</v>
      </c>
      <c r="N53" s="67">
        <f t="shared" si="0"/>
        <v>401.32641835671086</v>
      </c>
      <c r="Q53" s="66" t="s">
        <v>206</v>
      </c>
      <c r="R53" s="67">
        <f t="shared" ref="R53:S57" si="1">R45/SQRT(3)</f>
        <v>1396.6374302524537</v>
      </c>
      <c r="S53" s="67">
        <f t="shared" si="1"/>
        <v>476.67359408757216</v>
      </c>
    </row>
    <row r="54" spans="11:19" x14ac:dyDescent="0.25">
      <c r="L54" s="66" t="s">
        <v>203</v>
      </c>
      <c r="M54" s="67">
        <f t="shared" si="0"/>
        <v>60.955977178514168</v>
      </c>
      <c r="N54" s="67">
        <f t="shared" si="0"/>
        <v>309.38136817023843</v>
      </c>
      <c r="Q54" s="66" t="s">
        <v>203</v>
      </c>
      <c r="R54" s="67">
        <f t="shared" si="1"/>
        <v>65.6582442205614</v>
      </c>
      <c r="S54" s="67">
        <f t="shared" si="1"/>
        <v>566.71135065243004</v>
      </c>
    </row>
    <row r="55" spans="11:19" x14ac:dyDescent="0.25">
      <c r="L55" s="66" t="s">
        <v>208</v>
      </c>
      <c r="M55" s="67"/>
      <c r="N55" s="67">
        <f t="shared" si="0"/>
        <v>94.158077914965844</v>
      </c>
      <c r="Q55" s="66" t="s">
        <v>208</v>
      </c>
      <c r="R55" s="67"/>
      <c r="S55" s="67">
        <f t="shared" si="1"/>
        <v>113.62024543856219</v>
      </c>
    </row>
    <row r="56" spans="11:19" x14ac:dyDescent="0.25">
      <c r="L56" s="66" t="s">
        <v>207</v>
      </c>
      <c r="M56" s="67">
        <f t="shared" si="0"/>
        <v>73.895393548067887</v>
      </c>
      <c r="N56" s="67">
        <f t="shared" si="0"/>
        <v>62.871237955915433</v>
      </c>
      <c r="Q56" s="66" t="s">
        <v>207</v>
      </c>
      <c r="R56" s="67">
        <f t="shared" si="1"/>
        <v>181.82448179963257</v>
      </c>
      <c r="S56" s="67">
        <f t="shared" si="1"/>
        <v>329.31617009501326</v>
      </c>
    </row>
    <row r="57" spans="11:19" x14ac:dyDescent="0.25">
      <c r="L57" s="66" t="s">
        <v>205</v>
      </c>
      <c r="M57" s="67">
        <f t="shared" si="0"/>
        <v>365.88516125547801</v>
      </c>
      <c r="N57" s="67">
        <f t="shared" si="0"/>
        <v>47.732073459704587</v>
      </c>
      <c r="Q57" s="66" t="s">
        <v>205</v>
      </c>
      <c r="R57" s="67">
        <f t="shared" si="1"/>
        <v>841.84088762586543</v>
      </c>
      <c r="S57" s="67">
        <f t="shared" si="1"/>
        <v>135.04246193974691</v>
      </c>
    </row>
  </sheetData>
  <dataValidations count="1">
    <dataValidation type="list" allowBlank="1" showInputMessage="1" showErrorMessage="1" sqref="A2:B18">
      <formula1>"1,2,3,4,5,6,7,8,9,10,11,12,13,14,15,16,17,18,19,20"</formula1>
    </dataValidation>
  </dataValidations>
  <pageMargins left="0.7" right="0.7" top="0.75" bottom="0.75" header="0.3" footer="0.3"/>
  <pageSetup orientation="portrait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General</vt:lpstr>
      <vt:lpstr>Soil_Properties</vt:lpstr>
      <vt:lpstr>Data</vt:lpstr>
      <vt:lpstr>List_sources</vt:lpstr>
      <vt:lpstr>analys</vt:lpstr>
    </vt:vector>
  </TitlesOfParts>
  <Company>XXX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Lubbers</dc:creator>
  <cp:lastModifiedBy>Franke, Linus</cp:lastModifiedBy>
  <dcterms:created xsi:type="dcterms:W3CDTF">2010-09-09T08:21:48Z</dcterms:created>
  <dcterms:modified xsi:type="dcterms:W3CDTF">2011-09-21T09:28:37Z</dcterms:modified>
</cp:coreProperties>
</file>