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8445" activeTab="1"/>
  </bookViews>
  <sheets>
    <sheet name="general" sheetId="1" r:id="rId1"/>
    <sheet name="soil" sheetId="2" r:id="rId2"/>
    <sheet name="data" sheetId="3" r:id="rId3"/>
    <sheet name="analys" sheetId="4" r:id="rId4"/>
  </sheets>
  <calcPr calcId="145621"/>
  <pivotCaches>
    <pivotCache cacheId="8" r:id="rId5"/>
  </pivotCaches>
</workbook>
</file>

<file path=xl/calcChain.xml><?xml version="1.0" encoding="utf-8"?>
<calcChain xmlns="http://schemas.openxmlformats.org/spreadsheetml/2006/main">
  <c r="H3" i="2" l="1"/>
  <c r="G3" i="2"/>
  <c r="F3" i="2"/>
  <c r="D3" i="2"/>
  <c r="L3" i="2"/>
  <c r="K3" i="2"/>
  <c r="J3" i="2"/>
  <c r="A3" i="2"/>
  <c r="C3" i="2"/>
  <c r="G9" i="4" l="1"/>
  <c r="R50" i="4"/>
  <c r="R51" i="4"/>
  <c r="R52" i="4"/>
  <c r="R53" i="4"/>
  <c r="R54" i="4"/>
  <c r="R55" i="4"/>
  <c r="Q51" i="4"/>
  <c r="Q52" i="4"/>
  <c r="Q53" i="4"/>
  <c r="Q54" i="4"/>
  <c r="Q55" i="4"/>
  <c r="Q50" i="4"/>
  <c r="M50" i="4"/>
  <c r="M51" i="4"/>
  <c r="M52" i="4"/>
  <c r="M53" i="4"/>
  <c r="M54" i="4"/>
  <c r="M55" i="4"/>
  <c r="L51" i="4"/>
  <c r="L52" i="4"/>
  <c r="L53" i="4"/>
  <c r="L54" i="4"/>
  <c r="L55" i="4"/>
  <c r="L50" i="4"/>
  <c r="BP6" i="3"/>
  <c r="BQ6" i="3" s="1"/>
  <c r="BR6" i="3"/>
  <c r="BS6" i="3"/>
  <c r="BT6" i="3"/>
  <c r="BP7" i="3"/>
  <c r="BQ7" i="3"/>
  <c r="BR7" i="3"/>
  <c r="BS7" i="3"/>
  <c r="BT7" i="3" s="1"/>
  <c r="BP8" i="3"/>
  <c r="BQ8" i="3" s="1"/>
  <c r="BR8" i="3"/>
  <c r="BS8" i="3"/>
  <c r="BT8" i="3"/>
  <c r="BP9" i="3"/>
  <c r="BQ9" i="3"/>
  <c r="BR9" i="3"/>
  <c r="BS9" i="3"/>
  <c r="BT9" i="3" s="1"/>
  <c r="BP10" i="3"/>
  <c r="BQ10" i="3" s="1"/>
  <c r="BR10" i="3"/>
  <c r="BS10" i="3"/>
  <c r="BT10" i="3"/>
  <c r="BP11" i="3"/>
  <c r="BQ11" i="3"/>
  <c r="BR11" i="3"/>
  <c r="BS11" i="3"/>
  <c r="BT11" i="3" s="1"/>
  <c r="BP12" i="3"/>
  <c r="BQ12" i="3" s="1"/>
  <c r="BR12" i="3"/>
  <c r="BS12" i="3"/>
  <c r="BT12" i="3" s="1"/>
  <c r="BP13" i="3"/>
  <c r="BQ13" i="3"/>
  <c r="BR13" i="3"/>
  <c r="BS13" i="3"/>
  <c r="BT13" i="3" s="1"/>
  <c r="BP15" i="3"/>
  <c r="BQ15" i="3"/>
  <c r="BR15" i="3"/>
  <c r="BS15" i="3"/>
  <c r="BT15" i="3" s="1"/>
  <c r="BP16" i="3"/>
  <c r="BQ16" i="3" s="1"/>
  <c r="BR16" i="3"/>
  <c r="BS16" i="3"/>
  <c r="BT16" i="3"/>
  <c r="BP17" i="3"/>
  <c r="BQ17" i="3"/>
  <c r="BR17" i="3"/>
  <c r="BS17" i="3"/>
  <c r="BT17" i="3" s="1"/>
  <c r="BP18" i="3"/>
  <c r="BQ18" i="3" s="1"/>
  <c r="BR18" i="3"/>
  <c r="BS18" i="3"/>
  <c r="BT18" i="3"/>
  <c r="BP19" i="3"/>
  <c r="BQ19" i="3"/>
  <c r="BR19" i="3"/>
  <c r="BS19" i="3"/>
  <c r="BT19" i="3" s="1"/>
  <c r="BP20" i="3"/>
  <c r="BQ20" i="3" s="1"/>
  <c r="BR20" i="3"/>
  <c r="BS20" i="3"/>
  <c r="BT20" i="3"/>
  <c r="BP21" i="3"/>
  <c r="BQ21" i="3"/>
  <c r="BR21" i="3"/>
  <c r="BS21" i="3"/>
  <c r="BT21" i="3" s="1"/>
  <c r="BP22" i="3"/>
  <c r="BQ22" i="3" s="1"/>
  <c r="BR22" i="3"/>
  <c r="BS22" i="3"/>
  <c r="BT22" i="3"/>
  <c r="BP24" i="3"/>
  <c r="BQ24" i="3" s="1"/>
  <c r="BR24" i="3"/>
  <c r="BS24" i="3"/>
  <c r="BT24" i="3"/>
  <c r="BP25" i="3"/>
  <c r="BQ25" i="3"/>
  <c r="BR25" i="3"/>
  <c r="BS25" i="3"/>
  <c r="BT25" i="3" s="1"/>
  <c r="BP26" i="3"/>
  <c r="BQ26" i="3" s="1"/>
  <c r="BR26" i="3"/>
  <c r="BS26" i="3"/>
  <c r="BT26" i="3"/>
  <c r="BP27" i="3"/>
  <c r="BQ27" i="3"/>
  <c r="BR27" i="3"/>
  <c r="BS27" i="3"/>
  <c r="BT27" i="3" s="1"/>
  <c r="BP28" i="3"/>
  <c r="BQ28" i="3" s="1"/>
  <c r="BR28" i="3"/>
  <c r="BS28" i="3"/>
  <c r="BT28" i="3"/>
  <c r="BP30" i="3"/>
  <c r="BQ30" i="3" s="1"/>
  <c r="BR30" i="3"/>
  <c r="BS30" i="3"/>
  <c r="BT30" i="3"/>
  <c r="BP31" i="3"/>
  <c r="BQ31" i="3"/>
  <c r="BR31" i="3"/>
  <c r="BS31" i="3"/>
  <c r="BT31" i="3" s="1"/>
  <c r="BP32" i="3"/>
  <c r="BQ32" i="3" s="1"/>
  <c r="BR32" i="3"/>
  <c r="BS32" i="3"/>
  <c r="BT32" i="3"/>
  <c r="BP34" i="3"/>
  <c r="BQ34" i="3" s="1"/>
  <c r="BR34" i="3"/>
  <c r="BS34" i="3"/>
  <c r="BT34" i="3"/>
  <c r="BP35" i="3"/>
  <c r="BQ35" i="3"/>
  <c r="BR35" i="3"/>
  <c r="BS35" i="3"/>
  <c r="BT35" i="3" s="1"/>
  <c r="BP36" i="3"/>
  <c r="BQ36" i="3" s="1"/>
  <c r="BR36" i="3"/>
  <c r="BS36" i="3"/>
  <c r="BT36" i="3"/>
  <c r="BP37" i="3"/>
  <c r="BQ37" i="3"/>
  <c r="BR37" i="3"/>
  <c r="BS37" i="3"/>
  <c r="BT37" i="3" s="1"/>
  <c r="BP38" i="3"/>
  <c r="BQ38" i="3" s="1"/>
  <c r="BR38" i="3"/>
  <c r="BS38" i="3"/>
  <c r="BT38" i="3"/>
  <c r="BP39" i="3"/>
  <c r="BQ39" i="3"/>
  <c r="BR39" i="3"/>
  <c r="BS39" i="3"/>
  <c r="BT39" i="3" s="1"/>
  <c r="BP40" i="3"/>
  <c r="BQ40" i="3" s="1"/>
  <c r="BR40" i="3"/>
  <c r="BS40" i="3"/>
  <c r="BT40" i="3"/>
  <c r="BP41" i="3"/>
  <c r="BQ41" i="3"/>
  <c r="BR41" i="3"/>
  <c r="BS41" i="3"/>
  <c r="BT41" i="3" s="1"/>
  <c r="BP42" i="3"/>
  <c r="BQ42" i="3" s="1"/>
  <c r="BR42" i="3"/>
  <c r="BS42" i="3"/>
  <c r="BT42" i="3"/>
  <c r="BP43" i="3"/>
  <c r="BQ43" i="3"/>
  <c r="BR43" i="3"/>
  <c r="BS43" i="3"/>
  <c r="BT43" i="3" s="1"/>
  <c r="BP45" i="3"/>
  <c r="BQ45" i="3"/>
  <c r="BR45" i="3"/>
  <c r="BS45" i="3"/>
  <c r="BT45" i="3" s="1"/>
  <c r="BS5" i="3"/>
  <c r="BR5" i="3"/>
  <c r="BP5" i="3"/>
  <c r="BQ5" i="3" s="1"/>
  <c r="BT5" i="3" l="1"/>
</calcChain>
</file>

<file path=xl/comments1.xml><?xml version="1.0" encoding="utf-8"?>
<comments xmlns="http://schemas.openxmlformats.org/spreadsheetml/2006/main">
  <authors>
    <author>Franke, Linus</author>
  </authors>
  <commentList>
    <comment ref="BG12" authorId="0">
      <text>
        <r>
          <rPr>
            <b/>
            <sz val="8"/>
            <color indexed="81"/>
            <rFont val="Tahoma"/>
            <charset val="1"/>
          </rPr>
          <t>Franke, Linus:</t>
        </r>
        <r>
          <rPr>
            <sz val="8"/>
            <color indexed="81"/>
            <rFont val="Tahoma"/>
            <charset val="1"/>
          </rPr>
          <t xml:space="preserve">
check!</t>
        </r>
      </text>
    </comment>
  </commentList>
</comments>
</file>

<file path=xl/sharedStrings.xml><?xml version="1.0" encoding="utf-8"?>
<sst xmlns="http://schemas.openxmlformats.org/spreadsheetml/2006/main" count="488" uniqueCount="158">
  <si>
    <t xml:space="preserve">Attention : In order to make it possible to convert all excel data to a database don't alter the format of the sheets in any way! </t>
  </si>
  <si>
    <t>Experiment_ID</t>
  </si>
  <si>
    <t>(e.g. KE001_AGRO has to be unique, meaning: Kenia, experiment # 001, Agronomy Survey)</t>
  </si>
  <si>
    <t>Country</t>
  </si>
  <si>
    <t>Action site</t>
  </si>
  <si>
    <t>Masuka Soyabean</t>
  </si>
  <si>
    <t>Mandate area name</t>
  </si>
  <si>
    <t>Longitude</t>
  </si>
  <si>
    <t>Latitude</t>
  </si>
  <si>
    <t>Altitude [m]</t>
  </si>
  <si>
    <t>Homestead Coordinates (GPS)</t>
  </si>
  <si>
    <t>Enumerator</t>
  </si>
  <si>
    <t>Checked by</t>
  </si>
  <si>
    <t>Data entry by</t>
  </si>
  <si>
    <t>DD</t>
  </si>
  <si>
    <t>MM</t>
  </si>
  <si>
    <t>YYYY</t>
  </si>
  <si>
    <t>Date checked</t>
  </si>
  <si>
    <t>Crop</t>
  </si>
  <si>
    <t>Specify if "Other"</t>
  </si>
  <si>
    <t>Type of experiment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</si>
  <si>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</si>
  <si>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</si>
  <si>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</si>
  <si>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</si>
  <si>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</si>
  <si>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</si>
  <si>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</si>
  <si>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</si>
  <si>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</si>
  <si>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</si>
  <si>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</si>
  <si>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</si>
  <si>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</si>
  <si>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</si>
  <si>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</si>
  <si>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</si>
  <si>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</si>
  <si>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</si>
  <si>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</si>
  <si>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</si>
  <si>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</si>
  <si>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Replication No.</t>
  </si>
  <si>
    <t>Treatment No.</t>
  </si>
  <si>
    <t>Main treatment</t>
  </si>
  <si>
    <t>Sub-treatment (variety name - see sheet 'Treatment structure')</t>
  </si>
  <si>
    <t>Plot No.</t>
  </si>
  <si>
    <t>Variety</t>
  </si>
  <si>
    <t>Planting date</t>
  </si>
  <si>
    <t>Date of establishment count</t>
  </si>
  <si>
    <t>Plot size whole area</t>
  </si>
  <si>
    <t>Germination</t>
  </si>
  <si>
    <t>Germination count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</si>
  <si>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</si>
  <si>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</si>
  <si>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</si>
  <si>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</si>
  <si>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</si>
  <si>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</si>
  <si>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</si>
  <si>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Above ground dried biomass</t>
  </si>
  <si>
    <t>Root fresh weight roots &amp; nodules</t>
  </si>
  <si>
    <t>Root fresh weight roots without nodules</t>
  </si>
  <si>
    <t>Root dry weight roots without nodules</t>
  </si>
  <si>
    <t>Nodule mean score from 10 plants</t>
  </si>
  <si>
    <t>Nodule no. of sampled plants</t>
  </si>
  <si>
    <t xml:space="preserve"> No. of nodules per plant based on total nodules from sampled plants</t>
  </si>
  <si>
    <t>Nodule fresh weight</t>
  </si>
  <si>
    <t>Nodule dry weight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</si>
  <si>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</si>
  <si>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</si>
  <si>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</si>
  <si>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</si>
  <si>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</si>
  <si>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Above ground biomass (calculated)</t>
  </si>
  <si>
    <t>Total above ground N uptake (calculated)</t>
  </si>
  <si>
    <t>Total above ground P uptake  (calculated)</t>
  </si>
  <si>
    <t>biological % of N fixed=BNF-%Ndfa  (calculated)</t>
  </si>
  <si>
    <t>BNF-fix (calculated)</t>
  </si>
  <si>
    <t>Root yield (Calculated)</t>
  </si>
  <si>
    <t>Date of harvest</t>
  </si>
  <si>
    <t>Average plant height of 10 plants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</si>
  <si>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</si>
  <si>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</si>
  <si>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</si>
  <si>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</si>
  <si>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</si>
  <si>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Total fresh weight of all haulms in the netplot</t>
  </si>
  <si>
    <t>Fresh weight of a sub-sample of all pods</t>
  </si>
  <si>
    <t>Dry weight of grains of the subsample  separating from husks in (g)</t>
  </si>
  <si>
    <t>Fresh weight of husks of the subsample separated with grains</t>
  </si>
  <si>
    <t>Dry weight of husks of the subsample separated with grains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</si>
  <si>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</si>
  <si>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</si>
  <si>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</si>
  <si>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</si>
  <si>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</si>
  <si>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</si>
  <si>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Total stover yield Haulm + husks (calculated)</t>
  </si>
  <si>
    <t>#</t>
  </si>
  <si>
    <t>[m2]</t>
  </si>
  <si>
    <t>(crop stand)</t>
  </si>
  <si>
    <t>[%]</t>
  </si>
  <si>
    <r>
      <t>[m</t>
    </r>
    <r>
      <rPr>
        <vertAlign val="superscript"/>
        <sz val="9"/>
        <color indexed="8"/>
        <rFont val="Arial"/>
        <family val="2"/>
      </rPr>
      <t>2]</t>
    </r>
  </si>
  <si>
    <t>[g]</t>
  </si>
  <si>
    <t>[kg dry matter/ha]</t>
  </si>
  <si>
    <t>[kg N/ha]</t>
  </si>
  <si>
    <t>[kg P/ha]</t>
  </si>
  <si>
    <t>[kg/ha]</t>
  </si>
  <si>
    <t>[kg /ha]</t>
  </si>
  <si>
    <t>[cm]</t>
  </si>
  <si>
    <t>[kg]</t>
  </si>
  <si>
    <t>[kg/net plot]</t>
  </si>
  <si>
    <t>not innoculated</t>
  </si>
  <si>
    <t>weedy fallow</t>
  </si>
  <si>
    <t>Comp L + dolom</t>
  </si>
  <si>
    <t>none</t>
  </si>
  <si>
    <t>SSP</t>
  </si>
  <si>
    <t xml:space="preserve">Comp L </t>
  </si>
  <si>
    <t>SSP + dolomite</t>
  </si>
  <si>
    <t>Dolomite</t>
  </si>
  <si>
    <t>innoculated</t>
  </si>
  <si>
    <t>Comp L</t>
  </si>
  <si>
    <t>dolomite</t>
  </si>
  <si>
    <t>Zim-soy002-inp</t>
  </si>
  <si>
    <t>Zimbabwe</t>
  </si>
  <si>
    <t>mudzi</t>
  </si>
  <si>
    <t>t mombeyarara</t>
  </si>
  <si>
    <t>T kainga</t>
  </si>
  <si>
    <t>Grain</t>
  </si>
  <si>
    <t>Haulm</t>
  </si>
  <si>
    <t>Husk</t>
  </si>
  <si>
    <t>Total stover</t>
  </si>
  <si>
    <t>Input</t>
  </si>
  <si>
    <t>Row Labels</t>
  </si>
  <si>
    <t>Grand Total</t>
  </si>
  <si>
    <t>Column Labels</t>
  </si>
  <si>
    <t>Average of Grain</t>
  </si>
  <si>
    <t>SSP + dolom</t>
  </si>
  <si>
    <t>Count of Grain</t>
  </si>
  <si>
    <t>StdDev of Grain</t>
  </si>
  <si>
    <t>+ R</t>
  </si>
  <si>
    <t>- R</t>
  </si>
  <si>
    <t>Average of Total stover</t>
  </si>
  <si>
    <t>Count of Total stover</t>
  </si>
  <si>
    <t>StdDev of Total stover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</si>
  <si>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</si>
  <si>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</si>
  <si>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</si>
  <si>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</si>
  <si>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</si>
  <si>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</si>
  <si>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</si>
  <si>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</si>
  <si>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</si>
  <si>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</si>
  <si>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cmol/kg</t>
  </si>
  <si>
    <t>pH (H2O)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</si>
</sst>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vertAlign val="superscript"/>
      <sz val="9"/>
      <color indexed="8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vertAlign val="sub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1" fillId="0" borderId="0"/>
  </cellStyleXfs>
  <cellXfs count="9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Font="1" applyBorder="1"/>
    <xf numFmtId="0" fontId="0" fillId="0" borderId="0" xfId="0" applyFont="1"/>
    <xf numFmtId="0" fontId="0" fillId="0" borderId="0" xfId="0" applyFont="1" applyBorder="1"/>
    <xf numFmtId="0" fontId="0" fillId="0" borderId="1" xfId="0" applyBorder="1"/>
    <xf numFmtId="0" fontId="3" fillId="0" borderId="0" xfId="0" applyFont="1"/>
    <xf numFmtId="0" fontId="1" fillId="0" borderId="1" xfId="0" applyFont="1" applyBorder="1"/>
    <xf numFmtId="0" fontId="4" fillId="0" borderId="1" xfId="0" applyFont="1" applyBorder="1"/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 applyAlignment="1" applyProtection="1">
      <alignment horizontal="left" vertical="top"/>
      <protection locked="0"/>
    </xf>
    <xf numFmtId="0" fontId="8" fillId="0" borderId="3" xfId="0" applyFont="1" applyBorder="1"/>
    <xf numFmtId="0" fontId="9" fillId="0" borderId="3" xfId="0" applyFont="1" applyFill="1" applyBorder="1"/>
    <xf numFmtId="0" fontId="10" fillId="0" borderId="3" xfId="0" applyFont="1" applyFill="1" applyBorder="1"/>
    <xf numFmtId="0" fontId="7" fillId="0" borderId="3" xfId="0" applyFont="1" applyFill="1" applyBorder="1"/>
    <xf numFmtId="0" fontId="0" fillId="0" borderId="3" xfId="0" applyBorder="1"/>
    <xf numFmtId="0" fontId="11" fillId="0" borderId="4" xfId="0" applyFont="1" applyFill="1" applyBorder="1"/>
    <xf numFmtId="0" fontId="11" fillId="0" borderId="3" xfId="0" applyFont="1" applyFill="1" applyBorder="1"/>
    <xf numFmtId="0" fontId="7" fillId="0" borderId="2" xfId="0" applyFont="1" applyFill="1" applyBorder="1"/>
    <xf numFmtId="3" fontId="11" fillId="0" borderId="3" xfId="0" applyNumberFormat="1" applyFont="1" applyFill="1" applyBorder="1" applyAlignment="1">
      <alignment horizontal="right"/>
    </xf>
    <xf numFmtId="2" fontId="11" fillId="0" borderId="3" xfId="0" applyNumberFormat="1" applyFont="1" applyFill="1" applyBorder="1"/>
    <xf numFmtId="164" fontId="11" fillId="0" borderId="3" xfId="0" applyNumberFormat="1" applyFont="1" applyFill="1" applyBorder="1"/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3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2" fontId="14" fillId="3" borderId="3" xfId="1" applyNumberFormat="1" applyFont="1" applyFill="1" applyBorder="1" applyAlignment="1">
      <alignment horizontal="left" vertical="top" wrapText="1"/>
    </xf>
    <xf numFmtId="164" fontId="14" fillId="3" borderId="3" xfId="1" applyNumberFormat="1" applyFont="1" applyFill="1" applyBorder="1" applyAlignment="1">
      <alignment horizontal="left" vertical="top" wrapText="1"/>
    </xf>
    <xf numFmtId="0" fontId="14" fillId="3" borderId="4" xfId="1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5" xfId="0" applyFont="1" applyFill="1" applyBorder="1" applyAlignment="1">
      <alignment vertical="top" wrapText="1"/>
    </xf>
    <xf numFmtId="0" fontId="16" fillId="0" borderId="6" xfId="0" applyFont="1" applyBorder="1" applyAlignment="1">
      <alignment vertical="top"/>
    </xf>
    <xf numFmtId="0" fontId="16" fillId="0" borderId="7" xfId="0" applyFont="1" applyBorder="1" applyAlignment="1">
      <alignment vertical="top"/>
    </xf>
    <xf numFmtId="0" fontId="16" fillId="0" borderId="5" xfId="0" applyFont="1" applyBorder="1" applyAlignment="1">
      <alignment vertical="top"/>
    </xf>
    <xf numFmtId="0" fontId="15" fillId="0" borderId="6" xfId="0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2" fontId="10" fillId="3" borderId="5" xfId="1" applyNumberFormat="1" applyFont="1" applyFill="1" applyBorder="1" applyAlignment="1">
      <alignment horizontal="center" vertical="top" wrapText="1"/>
    </xf>
    <xf numFmtId="164" fontId="10" fillId="3" borderId="5" xfId="1" applyNumberFormat="1" applyFont="1" applyFill="1" applyBorder="1" applyAlignment="1">
      <alignment horizontal="center" vertical="top" wrapText="1"/>
    </xf>
    <xf numFmtId="0" fontId="10" fillId="3" borderId="6" xfId="1" applyFont="1" applyFill="1" applyBorder="1" applyAlignment="1">
      <alignment horizontal="center" vertical="top" wrapText="1"/>
    </xf>
    <xf numFmtId="0" fontId="0" fillId="0" borderId="9" xfId="0" applyBorder="1"/>
    <xf numFmtId="0" fontId="0" fillId="0" borderId="9" xfId="0" applyFont="1" applyBorder="1"/>
    <xf numFmtId="0" fontId="0" fillId="0" borderId="0" xfId="0" applyBorder="1"/>
    <xf numFmtId="0" fontId="0" fillId="0" borderId="10" xfId="0" applyFill="1" applyBorder="1"/>
    <xf numFmtId="0" fontId="0" fillId="0" borderId="8" xfId="0" applyBorder="1"/>
    <xf numFmtId="0" fontId="0" fillId="0" borderId="8" xfId="0" applyFont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16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1" fillId="4" borderId="16" xfId="0" applyFont="1" applyFill="1" applyBorder="1"/>
    <xf numFmtId="0" fontId="0" fillId="0" borderId="0" xfId="0" applyNumberFormat="1"/>
    <xf numFmtId="49" fontId="1" fillId="4" borderId="16" xfId="0" applyNumberFormat="1" applyFont="1" applyFill="1" applyBorder="1"/>
    <xf numFmtId="0" fontId="12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0" xfId="0" applyFont="1"/>
    <xf numFmtId="2" fontId="0" fillId="5" borderId="0" xfId="0" applyNumberFormat="1" applyFill="1"/>
    <xf numFmtId="0" fontId="0" fillId="5" borderId="0" xfId="0" applyFill="1"/>
    <xf numFmtId="2" fontId="0" fillId="5" borderId="0" xfId="0" applyNumberFormat="1" applyFill="1" applyProtection="1">
      <protection hidden="1"/>
    </xf>
    <xf numFmtId="2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39623059165797"/>
          <c:y val="5.1400554097404488E-2"/>
          <c:w val="0.8338624418935584"/>
          <c:h val="0.776114756488772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analys!$L$33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analys!$L$50:$L$55</c:f>
                <c:numCache>
                  <c:formatCode>General</c:formatCode>
                  <c:ptCount val="6"/>
                  <c:pt idx="0">
                    <c:v>449.74766146004026</c:v>
                  </c:pt>
                  <c:pt idx="1">
                    <c:v>282.46834625686699</c:v>
                  </c:pt>
                  <c:pt idx="2">
                    <c:v>365.04843089397991</c:v>
                  </c:pt>
                  <c:pt idx="3">
                    <c:v>687.95243955150841</c:v>
                  </c:pt>
                  <c:pt idx="4">
                    <c:v>556.65711743426061</c:v>
                  </c:pt>
                  <c:pt idx="5">
                    <c:v>199.52349462381741</c:v>
                  </c:pt>
                </c:numCache>
              </c:numRef>
            </c:plus>
            <c:minus>
              <c:numRef>
                <c:f>analys!$L$50:$L$55</c:f>
                <c:numCache>
                  <c:formatCode>General</c:formatCode>
                  <c:ptCount val="6"/>
                  <c:pt idx="0">
                    <c:v>449.74766146004026</c:v>
                  </c:pt>
                  <c:pt idx="1">
                    <c:v>282.46834625686699</c:v>
                  </c:pt>
                  <c:pt idx="2">
                    <c:v>365.04843089397991</c:v>
                  </c:pt>
                  <c:pt idx="3">
                    <c:v>687.95243955150841</c:v>
                  </c:pt>
                  <c:pt idx="4">
                    <c:v>556.65711743426061</c:v>
                  </c:pt>
                  <c:pt idx="5">
                    <c:v>199.52349462381741</c:v>
                  </c:pt>
                </c:numCache>
              </c:numRef>
            </c:minus>
          </c:errBars>
          <c:cat>
            <c:strRef>
              <c:f>analys!$K$34:$K$39</c:f>
              <c:strCache>
                <c:ptCount val="6"/>
                <c:pt idx="0">
                  <c:v>Comp L </c:v>
                </c:pt>
                <c:pt idx="1">
                  <c:v>Comp L + dolom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</c:v>
                </c:pt>
              </c:strCache>
            </c:strRef>
          </c:cat>
          <c:val>
            <c:numRef>
              <c:f>analys!$L$34:$L$39</c:f>
              <c:numCache>
                <c:formatCode>General</c:formatCode>
                <c:ptCount val="6"/>
                <c:pt idx="0">
                  <c:v>785.17098412698397</c:v>
                </c:pt>
                <c:pt idx="1">
                  <c:v>1503.2715555555558</c:v>
                </c:pt>
                <c:pt idx="2">
                  <c:v>1450.5042539682538</c:v>
                </c:pt>
                <c:pt idx="3">
                  <c:v>971.03917460317462</c:v>
                </c:pt>
                <c:pt idx="4">
                  <c:v>1344.1338412698415</c:v>
                </c:pt>
                <c:pt idx="5">
                  <c:v>487.61384126984132</c:v>
                </c:pt>
              </c:numCache>
            </c:numRef>
          </c:val>
        </c:ser>
        <c:ser>
          <c:idx val="1"/>
          <c:order val="1"/>
          <c:tx>
            <c:strRef>
              <c:f>analys!$M$33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analys!$M$50:$M$55</c:f>
                <c:numCache>
                  <c:formatCode>General</c:formatCode>
                  <c:ptCount val="6"/>
                  <c:pt idx="0">
                    <c:v>51.268834765844055</c:v>
                  </c:pt>
                  <c:pt idx="1">
                    <c:v>192.07334584295822</c:v>
                  </c:pt>
                  <c:pt idx="2">
                    <c:v>629.70094127283551</c:v>
                  </c:pt>
                  <c:pt idx="3">
                    <c:v>158.54697309013284</c:v>
                  </c:pt>
                  <c:pt idx="4">
                    <c:v>303.39986809347721</c:v>
                  </c:pt>
                  <c:pt idx="5">
                    <c:v>227.59787072099923</c:v>
                  </c:pt>
                </c:numCache>
              </c:numRef>
            </c:plus>
            <c:minus>
              <c:numRef>
                <c:f>analys!$M$50:$M$55</c:f>
                <c:numCache>
                  <c:formatCode>General</c:formatCode>
                  <c:ptCount val="6"/>
                  <c:pt idx="0">
                    <c:v>51.268834765844055</c:v>
                  </c:pt>
                  <c:pt idx="1">
                    <c:v>192.07334584295822</c:v>
                  </c:pt>
                  <c:pt idx="2">
                    <c:v>629.70094127283551</c:v>
                  </c:pt>
                  <c:pt idx="3">
                    <c:v>158.54697309013284</c:v>
                  </c:pt>
                  <c:pt idx="4">
                    <c:v>303.39986809347721</c:v>
                  </c:pt>
                  <c:pt idx="5">
                    <c:v>227.59787072099923</c:v>
                  </c:pt>
                </c:numCache>
              </c:numRef>
            </c:minus>
          </c:errBars>
          <c:cat>
            <c:strRef>
              <c:f>analys!$K$34:$K$39</c:f>
              <c:strCache>
                <c:ptCount val="6"/>
                <c:pt idx="0">
                  <c:v>Comp L </c:v>
                </c:pt>
                <c:pt idx="1">
                  <c:v>Comp L + dolom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</c:v>
                </c:pt>
              </c:strCache>
            </c:strRef>
          </c:cat>
          <c:val>
            <c:numRef>
              <c:f>analys!$M$34:$M$39</c:f>
              <c:numCache>
                <c:formatCode>General</c:formatCode>
                <c:ptCount val="6"/>
                <c:pt idx="0">
                  <c:v>334.00215873015878</c:v>
                </c:pt>
                <c:pt idx="1">
                  <c:v>581.49403174603174</c:v>
                </c:pt>
                <c:pt idx="2">
                  <c:v>697.75892063492074</c:v>
                </c:pt>
                <c:pt idx="3">
                  <c:v>545.03339682539684</c:v>
                </c:pt>
                <c:pt idx="4">
                  <c:v>551.57853968253971</c:v>
                </c:pt>
                <c:pt idx="5">
                  <c:v>482.7545396825397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628736"/>
        <c:axId val="204630272"/>
      </c:barChart>
      <c:catAx>
        <c:axId val="20462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4630272"/>
        <c:crosses val="autoZero"/>
        <c:auto val="1"/>
        <c:lblAlgn val="ctr"/>
        <c:lblOffset val="100"/>
        <c:noMultiLvlLbl val="0"/>
      </c:catAx>
      <c:valAx>
        <c:axId val="204630272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628736"/>
        <c:crosses val="autoZero"/>
        <c:crossBetween val="between"/>
        <c:majorUnit val="500"/>
      </c:valAx>
    </c:plotArea>
    <c:legend>
      <c:legendPos val="r"/>
      <c:layout>
        <c:manualLayout>
          <c:xMode val="edge"/>
          <c:yMode val="edge"/>
          <c:x val="0.88544742750529692"/>
          <c:y val="2.2764289880431617E-2"/>
          <c:w val="9.8346768411668256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36808760973844"/>
          <c:y val="5.1400554097404488E-2"/>
          <c:w val="0.83609786707696032"/>
          <c:h val="0.776114756488772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analys!$Q$33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analys!$Q$50:$Q$55</c:f>
                <c:numCache>
                  <c:formatCode>General</c:formatCode>
                  <c:ptCount val="6"/>
                  <c:pt idx="0">
                    <c:v>352.32766365688934</c:v>
                  </c:pt>
                  <c:pt idx="1">
                    <c:v>150.60422500463824</c:v>
                  </c:pt>
                  <c:pt idx="2">
                    <c:v>294.74185922791929</c:v>
                  </c:pt>
                  <c:pt idx="3">
                    <c:v>233.438779007325</c:v>
                  </c:pt>
                  <c:pt idx="4">
                    <c:v>300.83703385283377</c:v>
                  </c:pt>
                  <c:pt idx="5">
                    <c:v>182.16719410516748</c:v>
                  </c:pt>
                </c:numCache>
              </c:numRef>
            </c:plus>
            <c:minus>
              <c:numRef>
                <c:f>analys!$Q$50:$Q$55</c:f>
                <c:numCache>
                  <c:formatCode>General</c:formatCode>
                  <c:ptCount val="6"/>
                  <c:pt idx="0">
                    <c:v>352.32766365688934</c:v>
                  </c:pt>
                  <c:pt idx="1">
                    <c:v>150.60422500463824</c:v>
                  </c:pt>
                  <c:pt idx="2">
                    <c:v>294.74185922791929</c:v>
                  </c:pt>
                  <c:pt idx="3">
                    <c:v>233.438779007325</c:v>
                  </c:pt>
                  <c:pt idx="4">
                    <c:v>300.83703385283377</c:v>
                  </c:pt>
                  <c:pt idx="5">
                    <c:v>182.16719410516748</c:v>
                  </c:pt>
                </c:numCache>
              </c:numRef>
            </c:minus>
          </c:errBars>
          <c:cat>
            <c:strRef>
              <c:f>analys!$P$34:$P$39</c:f>
              <c:strCache>
                <c:ptCount val="6"/>
                <c:pt idx="0">
                  <c:v>Comp L </c:v>
                </c:pt>
                <c:pt idx="1">
                  <c:v>Comp L + dolom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</c:v>
                </c:pt>
              </c:strCache>
            </c:strRef>
          </c:cat>
          <c:val>
            <c:numRef>
              <c:f>analys!$Q$34:$Q$39</c:f>
              <c:numCache>
                <c:formatCode>General</c:formatCode>
                <c:ptCount val="6"/>
                <c:pt idx="0">
                  <c:v>802.50170438557689</c:v>
                </c:pt>
                <c:pt idx="1">
                  <c:v>1608.6487637207092</c:v>
                </c:pt>
                <c:pt idx="2">
                  <c:v>1054.1079724090378</c:v>
                </c:pt>
                <c:pt idx="3">
                  <c:v>649.58792455441994</c:v>
                </c:pt>
                <c:pt idx="4">
                  <c:v>844.11752071814999</c:v>
                </c:pt>
                <c:pt idx="5">
                  <c:v>422.66415876879267</c:v>
                </c:pt>
              </c:numCache>
            </c:numRef>
          </c:val>
        </c:ser>
        <c:ser>
          <c:idx val="1"/>
          <c:order val="1"/>
          <c:tx>
            <c:strRef>
              <c:f>analys!$R$33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analys!$R$50:$R$55</c:f>
                <c:numCache>
                  <c:formatCode>General</c:formatCode>
                  <c:ptCount val="6"/>
                  <c:pt idx="0">
                    <c:v>143.31296889124042</c:v>
                  </c:pt>
                  <c:pt idx="1">
                    <c:v>114.30383439769464</c:v>
                  </c:pt>
                  <c:pt idx="2">
                    <c:v>514.85545014673926</c:v>
                  </c:pt>
                  <c:pt idx="3">
                    <c:v>183.50815037193297</c:v>
                  </c:pt>
                  <c:pt idx="4">
                    <c:v>156.95465948799176</c:v>
                  </c:pt>
                  <c:pt idx="5">
                    <c:v>166.53894192393315</c:v>
                  </c:pt>
                </c:numCache>
              </c:numRef>
            </c:plus>
            <c:minus>
              <c:numRef>
                <c:f>analys!$R$50:$R$55</c:f>
                <c:numCache>
                  <c:formatCode>General</c:formatCode>
                  <c:ptCount val="6"/>
                  <c:pt idx="0">
                    <c:v>143.31296889124042</c:v>
                  </c:pt>
                  <c:pt idx="1">
                    <c:v>114.30383439769464</c:v>
                  </c:pt>
                  <c:pt idx="2">
                    <c:v>514.85545014673926</c:v>
                  </c:pt>
                  <c:pt idx="3">
                    <c:v>183.50815037193297</c:v>
                  </c:pt>
                  <c:pt idx="4">
                    <c:v>156.95465948799176</c:v>
                  </c:pt>
                  <c:pt idx="5">
                    <c:v>166.53894192393315</c:v>
                  </c:pt>
                </c:numCache>
              </c:numRef>
            </c:minus>
          </c:errBars>
          <c:cat>
            <c:strRef>
              <c:f>analys!$P$34:$P$39</c:f>
              <c:strCache>
                <c:ptCount val="6"/>
                <c:pt idx="0">
                  <c:v>Comp L </c:v>
                </c:pt>
                <c:pt idx="1">
                  <c:v>Comp L + dolom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</c:v>
                </c:pt>
              </c:strCache>
            </c:strRef>
          </c:cat>
          <c:val>
            <c:numRef>
              <c:f>analys!$R$34:$R$39</c:f>
              <c:numCache>
                <c:formatCode>General</c:formatCode>
                <c:ptCount val="6"/>
                <c:pt idx="0">
                  <c:v>533.13983332979558</c:v>
                </c:pt>
                <c:pt idx="1">
                  <c:v>560.50959074855245</c:v>
                </c:pt>
                <c:pt idx="2">
                  <c:v>635.36722354373615</c:v>
                </c:pt>
                <c:pt idx="3">
                  <c:v>746.89650231271753</c:v>
                </c:pt>
                <c:pt idx="4">
                  <c:v>515.66898299871116</c:v>
                </c:pt>
                <c:pt idx="5">
                  <c:v>541.73765962819209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652544"/>
        <c:axId val="204654080"/>
      </c:barChart>
      <c:catAx>
        <c:axId val="20465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4654080"/>
        <c:crosses val="autoZero"/>
        <c:auto val="1"/>
        <c:lblAlgn val="ctr"/>
        <c:lblOffset val="100"/>
        <c:noMultiLvlLbl val="0"/>
      </c:catAx>
      <c:valAx>
        <c:axId val="204654080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stover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652544"/>
        <c:crosses val="autoZero"/>
        <c:crossBetween val="between"/>
        <c:majorUnit val="500"/>
      </c:valAx>
    </c:plotArea>
    <c:legend>
      <c:legendPos val="r"/>
      <c:layout>
        <c:manualLayout>
          <c:xMode val="edge"/>
          <c:yMode val="edge"/>
          <c:x val="0.89818197725284354"/>
          <c:y val="4.1282808398950134E-2"/>
          <c:w val="9.5181585060488128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56</xdr:row>
      <xdr:rowOff>138112</xdr:rowOff>
    </xdr:from>
    <xdr:to>
      <xdr:col>12</xdr:col>
      <xdr:colOff>942975</xdr:colOff>
      <xdr:row>71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790575</xdr:colOff>
      <xdr:row>57</xdr:row>
      <xdr:rowOff>80962</xdr:rowOff>
    </xdr:from>
    <xdr:to>
      <xdr:col>17</xdr:col>
      <xdr:colOff>981075</xdr:colOff>
      <xdr:row>71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1.41462708333" createdVersion="4" refreshedVersion="4" minRefreshableVersion="3" recordCount="36">
  <cacheSource type="worksheet">
    <worksheetSource ref="A1:G37" sheet="analys"/>
  </cacheSource>
  <cacheFields count="7">
    <cacheField name="Main treatment" numFmtId="0">
      <sharedItems count="2">
        <s v="not innoculated"/>
        <s v="innoculated"/>
      </sharedItems>
    </cacheField>
    <cacheField name="Input" numFmtId="0">
      <sharedItems count="7">
        <s v="Comp L + dolom"/>
        <s v="none"/>
        <s v="SSP"/>
        <s v="Comp L "/>
        <s v="SSP + dolomite"/>
        <s v="Dolomite"/>
        <s v="Comp L" u="1"/>
      </sharedItems>
    </cacheField>
    <cacheField name="Plot No." numFmtId="0">
      <sharedItems containsSemiMixedTypes="0" containsString="0" containsNumber="1" containsInteger="1" minValue="2" maxValue="42"/>
    </cacheField>
    <cacheField name="Grain" numFmtId="0">
      <sharedItems containsSemiMixedTypes="0" containsString="0" containsNumber="1" minValue="12.972" maxValue="2340.5497142857143"/>
    </cacheField>
    <cacheField name="Haulm" numFmtId="0">
      <sharedItems containsSemiMixedTypes="0" containsString="0" containsNumber="1" minValue="26.666666666666668" maxValue="1141.2911308935049"/>
    </cacheField>
    <cacheField name="Husk" numFmtId="0">
      <sharedItems containsSemiMixedTypes="0" containsString="0" containsNumber="1" minValue="10.313142857142857" maxValue="915.16285714285721"/>
    </cacheField>
    <cacheField name="Total stover" numFmtId="0">
      <sharedItems containsSemiMixedTypes="0" containsString="0" containsNumber="1" minValue="36.979809523809521" maxValue="1906.59113089350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2"/>
    <n v="231.65561904761904"/>
    <n v="222.44616467276566"/>
    <n v="131.88876190476188"/>
    <n v="354.33492657752754"/>
  </r>
  <r>
    <x v="0"/>
    <x v="1"/>
    <n v="3"/>
    <n v="240.84"/>
    <n v="258.40193704600483"/>
    <n v="245.59733333333332"/>
    <n v="503.99927037933816"/>
  </r>
  <r>
    <x v="0"/>
    <x v="2"/>
    <n v="4"/>
    <n v="305.03390476190481"/>
    <n v="268.00109679188375"/>
    <n v="204.28876190476191"/>
    <n v="472.28985869664564"/>
  </r>
  <r>
    <x v="0"/>
    <x v="3"/>
    <n v="5"/>
    <n v="250.67733333333339"/>
    <n v="181.08882521489969"/>
    <n v="131.64342857142861"/>
    <n v="312.73225378632833"/>
  </r>
  <r>
    <x v="0"/>
    <x v="4"/>
    <n v="6"/>
    <n v="162.01638095238096"/>
    <n v="163.80952380952377"/>
    <n v="115.90895238095239"/>
    <n v="279.71847619047617"/>
  </r>
  <r>
    <x v="0"/>
    <x v="5"/>
    <n v="7"/>
    <n v="124.79999999999998"/>
    <n v="118.09523809523812"/>
    <n v="90.74"/>
    <n v="208.83523809523811"/>
  </r>
  <r>
    <x v="1"/>
    <x v="0"/>
    <n v="8"/>
    <n v="1833.3186666666668"/>
    <n v="1141.2911308935049"/>
    <n v="765.30000000000007"/>
    <n v="1906.5911308935051"/>
  </r>
  <r>
    <x v="1"/>
    <x v="1"/>
    <n v="9"/>
    <n v="2340.5497142857143"/>
    <n v="683.44799676244418"/>
    <n v="477.60266666666672"/>
    <n v="1075.0060920005394"/>
  </r>
  <r>
    <x v="1"/>
    <x v="5"/>
    <n v="10"/>
    <n v="732.32895238095239"/>
    <n v="391.55809523809523"/>
    <n v="171.70057142857144"/>
    <n v="563.25866666666661"/>
  </r>
  <r>
    <x v="1"/>
    <x v="4"/>
    <n v="12"/>
    <n v="878.04000000000019"/>
    <n v="356.55286294461547"/>
    <n v="425.85714285714283"/>
    <n v="782.4100058017583"/>
  </r>
  <r>
    <x v="1"/>
    <x v="2"/>
    <n v="13"/>
    <n v="249.2609523809524"/>
    <n v="171.42857142857142"/>
    <n v="88.72"/>
    <n v="260.14857142857142"/>
  </r>
  <r>
    <x v="1"/>
    <x v="3"/>
    <n v="14"/>
    <n v="493.82704761904762"/>
    <n v="208.29594647776469"/>
    <n v="289.72514285714294"/>
    <n v="498.02108933490763"/>
  </r>
  <r>
    <x v="0"/>
    <x v="1"/>
    <n v="15"/>
    <n v="619.5980952380952"/>
    <n v="783.35458779903217"/>
    <n v="323.26857142857142"/>
    <n v="1106.6231592276035"/>
  </r>
  <r>
    <x v="0"/>
    <x v="5"/>
    <n v="16"/>
    <n v="1955.5047619047618"/>
    <n v="813.73424205977983"/>
    <n v="846.55238095238087"/>
    <n v="1660.2866230121608"/>
  </r>
  <r>
    <x v="0"/>
    <x v="0"/>
    <n v="17"/>
    <n v="618.98571428571427"/>
    <n v="380.18531323468397"/>
    <n v="368.94"/>
    <n v="749.12531323468397"/>
  </r>
  <r>
    <x v="0"/>
    <x v="3"/>
    <n v="18"/>
    <n v="323.91314285714282"/>
    <n v="260.21892753221562"/>
    <n v="224.4388571428571"/>
    <n v="484.65778467507272"/>
  </r>
  <r>
    <x v="0"/>
    <x v="4"/>
    <n v="19"/>
    <n v="922.85142857142864"/>
    <n v="432.79083094555875"/>
    <n v="418.04380952380961"/>
    <n v="850.83464046936842"/>
  </r>
  <r>
    <x v="0"/>
    <x v="2"/>
    <n v="21"/>
    <n v="194.67771428571427"/>
    <n v="121.9047619047619"/>
    <n v="146.20857142857145"/>
    <n v="268.11333333333334"/>
  </r>
  <r>
    <x v="1"/>
    <x v="2"/>
    <n v="22"/>
    <n v="1716.8091428571431"/>
    <n v="179.04761904761904"/>
    <n v="831.57942857142859"/>
    <n v="1010.6270476190476"/>
  </r>
  <r>
    <x v="1"/>
    <x v="3"/>
    <n v="23"/>
    <n v="1667.8354285714283"/>
    <n v="814.63301109917643"/>
    <n v="690.44800000000009"/>
    <n v="1505.0810110991765"/>
  </r>
  <r>
    <x v="1"/>
    <x v="5"/>
    <n v="24"/>
    <n v="1695.7971428571427"/>
    <n v="834.17867435158507"/>
    <n v="748.05257142857147"/>
    <n v="1582.2312457801565"/>
  </r>
  <r>
    <x v="1"/>
    <x v="0"/>
    <n v="25"/>
    <n v="1735.3207619047621"/>
    <n v="609.50528071150643"/>
    <n v="811.86228571428592"/>
    <n v="1421.3675664257923"/>
  </r>
  <r>
    <x v="1"/>
    <x v="1"/>
    <n v="27"/>
    <n v="171.53923809523812"/>
    <n v="148.57142857142858"/>
    <n v="121.73752380952382"/>
    <n v="270.30895238095241"/>
  </r>
  <r>
    <x v="1"/>
    <x v="4"/>
    <n v="28"/>
    <n v="220.9554285714286"/>
    <n v="106.66666666666667"/>
    <n v="86.20609523809523"/>
    <n v="192.87276190476189"/>
  </r>
  <r>
    <x v="1"/>
    <x v="5"/>
    <n v="29"/>
    <n v="1923.3866666666668"/>
    <n v="484.78029049457621"/>
    <n v="532.05371428571436"/>
    <n v="1016.8340047802906"/>
  </r>
  <r>
    <x v="1"/>
    <x v="2"/>
    <n v="31"/>
    <n v="2066.3314285714287"/>
    <n v="715.01694310683081"/>
    <n v="546.56000000000006"/>
    <n v="1261.5769431068309"/>
  </r>
  <r>
    <x v="1"/>
    <x v="0"/>
    <n v="32"/>
    <n v="941.17523809523811"/>
    <n v="582.82473669997296"/>
    <n v="915.16285714285721"/>
    <n v="1497.9875938428302"/>
  </r>
  <r>
    <x v="1"/>
    <x v="1"/>
    <n v="33"/>
    <n v="401.02857142857147"/>
    <n v="290.82872928176795"/>
    <n v="312.62"/>
    <n v="603.44872928176801"/>
  </r>
  <r>
    <x v="1"/>
    <x v="4"/>
    <n v="34"/>
    <n v="363.84609523809519"/>
    <n v="189.29637526652451"/>
    <n v="103.41333333333333"/>
    <n v="292.70970859985783"/>
  </r>
  <r>
    <x v="1"/>
    <x v="3"/>
    <n v="35"/>
    <n v="193.8504761904762"/>
    <n v="197.04834605597966"/>
    <n v="207.35466666666667"/>
    <n v="404.40301272264634"/>
  </r>
  <r>
    <x v="0"/>
    <x v="2"/>
    <n v="36"/>
    <n v="1155.0240000000001"/>
    <n v="413.48375696615466"/>
    <n v="393.11999999999995"/>
    <n v="806.60375696615461"/>
  </r>
  <r>
    <x v="0"/>
    <x v="1"/>
    <n v="37"/>
    <n v="774.66209523809528"/>
    <n v="299.77450590263965"/>
    <n v="330.29257142857142"/>
    <n v="630.06707733121107"/>
  </r>
  <r>
    <x v="0"/>
    <x v="0"/>
    <n v="38"/>
    <n v="893.84076190476185"/>
    <n v="399.55005624296956"/>
    <n v="178.51847619047621"/>
    <n v="578.06853243344574"/>
  </r>
  <r>
    <x v="0"/>
    <x v="3"/>
    <n v="39"/>
    <n v="427.41600000000005"/>
    <n v="372.76317581370012"/>
    <n v="429.26628571428563"/>
    <n v="802.02946152798575"/>
  </r>
  <r>
    <x v="0"/>
    <x v="4"/>
    <n v="40"/>
    <n v="363.39580952380948"/>
    <n v="298.24957651044605"/>
    <n v="196.41028571428572"/>
    <n v="494.6598622247318"/>
  </r>
  <r>
    <x v="0"/>
    <x v="5"/>
    <n v="42"/>
    <n v="12.972"/>
    <n v="26.666666666666668"/>
    <n v="10.313142857142857"/>
    <n v="36.9798095238095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3:N31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ain" fld="3" subtotal="stdDev" baseField="1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2:N20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Grain" fld="3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:N9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ain" fld="3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2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3:S31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Total stover" fld="6" subtotal="stdDev" baseField="1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2:S20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Total stover" fld="6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0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:S9" firstHeaderRow="1" firstDataRow="2" firstDataCol="1"/>
  <pivotFields count="7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n="SSP + dolom" x="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Total stover" fld="6" subtotal="average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B8" sqref="B8:C8"/>
    </sheetView>
  </sheetViews>
  <sheetFormatPr defaultRowHeight="15" x14ac:dyDescent="0.25"/>
  <cols>
    <col min="1" max="1" width="32.7109375" customWidth="1"/>
    <col min="2" max="2" width="15.42578125" customWidth="1"/>
  </cols>
  <sheetData>
    <row r="1" spans="1:4" ht="18.75" x14ac:dyDescent="0.3">
      <c r="A1" s="1" t="s">
        <v>0</v>
      </c>
    </row>
    <row r="2" spans="1:4" ht="18.75" x14ac:dyDescent="0.3">
      <c r="A2" s="1"/>
    </row>
    <row r="3" spans="1:4" x14ac:dyDescent="0.25">
      <c r="A3" s="2" t="s">
        <v>1</v>
      </c>
      <c r="B3" s="3" t="s">
        <v>124</v>
      </c>
      <c r="C3" s="4" t="s">
        <v>2</v>
      </c>
      <c r="D3" s="4"/>
    </row>
    <row r="4" spans="1:4" x14ac:dyDescent="0.25">
      <c r="A4" s="2" t="s">
        <v>3</v>
      </c>
      <c r="B4" s="3" t="s">
        <v>125</v>
      </c>
      <c r="C4" s="5"/>
      <c r="D4" s="5"/>
    </row>
    <row r="5" spans="1:4" x14ac:dyDescent="0.25">
      <c r="A5" s="2" t="s">
        <v>4</v>
      </c>
      <c r="B5" s="6" t="s">
        <v>5</v>
      </c>
      <c r="C5" s="5"/>
      <c r="D5" s="5"/>
    </row>
    <row r="6" spans="1:4" x14ac:dyDescent="0.25">
      <c r="A6" s="2" t="s">
        <v>6</v>
      </c>
      <c r="B6" s="3" t="s">
        <v>126</v>
      </c>
      <c r="C6" s="4"/>
      <c r="D6" s="4"/>
    </row>
    <row r="7" spans="1:4" ht="15.75" thickBot="1" x14ac:dyDescent="0.3">
      <c r="A7" s="2"/>
      <c r="B7" s="2" t="s">
        <v>7</v>
      </c>
      <c r="C7" s="2" t="s">
        <v>8</v>
      </c>
      <c r="D7" s="2" t="s">
        <v>9</v>
      </c>
    </row>
    <row r="8" spans="1:4" ht="15.75" thickBot="1" x14ac:dyDescent="0.3">
      <c r="A8" s="2" t="s">
        <v>10</v>
      </c>
      <c r="B8" s="69">
        <v>17.092300000000002</v>
      </c>
      <c r="C8" s="70">
        <v>32.773499999999999</v>
      </c>
      <c r="D8" s="70">
        <v>698</v>
      </c>
    </row>
    <row r="9" spans="1:4" x14ac:dyDescent="0.25">
      <c r="A9" s="2"/>
      <c r="B9" s="4"/>
      <c r="C9" s="4"/>
      <c r="D9" s="4"/>
    </row>
    <row r="10" spans="1:4" x14ac:dyDescent="0.25">
      <c r="A10" s="2"/>
    </row>
    <row r="11" spans="1:4" x14ac:dyDescent="0.25">
      <c r="A11" s="7" t="s">
        <v>11</v>
      </c>
      <c r="B11" s="6"/>
    </row>
    <row r="12" spans="1:4" x14ac:dyDescent="0.25">
      <c r="A12" s="7" t="s">
        <v>12</v>
      </c>
      <c r="B12" s="6" t="s">
        <v>127</v>
      </c>
    </row>
    <row r="13" spans="1:4" x14ac:dyDescent="0.25">
      <c r="A13" s="7" t="s">
        <v>13</v>
      </c>
      <c r="B13" s="6" t="s">
        <v>128</v>
      </c>
    </row>
    <row r="14" spans="1:4" x14ac:dyDescent="0.25">
      <c r="A14" s="2"/>
      <c r="B14" s="2" t="s">
        <v>14</v>
      </c>
      <c r="C14" s="2" t="s">
        <v>15</v>
      </c>
      <c r="D14" s="2" t="s">
        <v>16</v>
      </c>
    </row>
    <row r="15" spans="1:4" x14ac:dyDescent="0.25">
      <c r="A15" s="7" t="s">
        <v>17</v>
      </c>
      <c r="B15" s="3"/>
      <c r="C15" s="3"/>
      <c r="D15" s="3">
        <v>2010</v>
      </c>
    </row>
    <row r="16" spans="1:4" x14ac:dyDescent="0.25">
      <c r="A16" s="7"/>
      <c r="B16" s="5"/>
      <c r="C16" s="5"/>
      <c r="D16" s="5"/>
    </row>
    <row r="17" spans="1:4" x14ac:dyDescent="0.25">
      <c r="A17" s="7"/>
      <c r="B17" s="5"/>
      <c r="C17" s="5"/>
      <c r="D17" s="5"/>
    </row>
    <row r="19" spans="1:4" x14ac:dyDescent="0.25">
      <c r="A19" s="8" t="s">
        <v>18</v>
      </c>
      <c r="B19" s="9" t="s">
        <v>19</v>
      </c>
    </row>
    <row r="20" spans="1:4" x14ac:dyDescent="0.25">
      <c r="A20" s="6"/>
      <c r="B20" s="6"/>
    </row>
    <row r="22" spans="1:4" x14ac:dyDescent="0.25">
      <c r="A22" s="8" t="s">
        <v>20</v>
      </c>
      <c r="B22" s="9" t="s">
        <v>19</v>
      </c>
    </row>
    <row r="23" spans="1:4" x14ac:dyDescent="0.25">
      <c r="A23" s="6"/>
      <c r="B23" s="6"/>
    </row>
  </sheetData>
  <dataValidations disablePrompts="1" count="6">
    <dataValidation type="list" allowBlank="1" showInputMessage="1" showErrorMessage="1" sqref="A23">
      <formula1>$AC$2:$AC$4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whole" allowBlank="1" showInputMessage="1" showErrorMessage="1" sqref="B15:B17">
      <formula1>1</formula1>
      <formula2>31</formula2>
    </dataValidation>
    <dataValidation type="whole" allowBlank="1" showInputMessage="1" showErrorMessage="1" sqref="C15:C17">
      <formula1>1</formula1>
      <formula2>12</formula2>
    </dataValidation>
    <dataValidation type="whole" operator="greaterThan" allowBlank="1" showInputMessage="1" showErrorMessage="1" sqref="D15:D17">
      <formula1>2009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L3" sqref="A1:L3"/>
    </sheetView>
  </sheetViews>
  <sheetFormatPr defaultRowHeight="15" x14ac:dyDescent="0.25"/>
  <sheetData>
    <row r="1" spans="1:14" ht="25.5" x14ac:dyDescent="0.25">
      <c r="A1" s="10" t="s">
        <v>157</v>
      </c>
      <c r="B1" s="14" t="s">
        <v>32</v>
      </c>
      <c r="C1" s="13" t="s">
        <v>31</v>
      </c>
      <c r="D1" s="11" t="s">
        <v>22</v>
      </c>
      <c r="E1" s="11" t="s">
        <v>23</v>
      </c>
      <c r="F1" s="12" t="s">
        <v>24</v>
      </c>
      <c r="G1" s="12" t="s">
        <v>25</v>
      </c>
      <c r="H1" s="12" t="s">
        <v>26</v>
      </c>
      <c r="I1" s="12" t="s">
        <v>27</v>
      </c>
      <c r="J1" s="11" t="s">
        <v>28</v>
      </c>
      <c r="K1" s="11" t="s">
        <v>29</v>
      </c>
      <c r="L1" s="12" t="s">
        <v>30</v>
      </c>
    </row>
    <row r="2" spans="1:14" x14ac:dyDescent="0.25">
      <c r="A2" s="15"/>
      <c r="B2" s="16" t="s">
        <v>34</v>
      </c>
      <c r="C2" s="15" t="s">
        <v>34</v>
      </c>
      <c r="D2" s="15" t="s">
        <v>33</v>
      </c>
      <c r="E2" s="15" t="s">
        <v>156</v>
      </c>
      <c r="F2" s="15" t="s">
        <v>156</v>
      </c>
      <c r="G2" s="15" t="s">
        <v>156</v>
      </c>
      <c r="H2" s="15" t="s">
        <v>156</v>
      </c>
      <c r="I2" s="15" t="s">
        <v>156</v>
      </c>
      <c r="J2" s="15" t="s">
        <v>34</v>
      </c>
      <c r="K2" s="15" t="s">
        <v>34</v>
      </c>
      <c r="L2" s="15" t="s">
        <v>34</v>
      </c>
    </row>
    <row r="3" spans="1:14" x14ac:dyDescent="0.25">
      <c r="A3" s="92">
        <f>A8</f>
        <v>6.31</v>
      </c>
      <c r="B3" s="6"/>
      <c r="C3" s="92">
        <f>J8</f>
        <v>7.1999999999999995E-2</v>
      </c>
      <c r="D3" s="6">
        <f>E8/2.29</f>
        <v>13.29451722464823</v>
      </c>
      <c r="E3" s="6"/>
      <c r="F3" s="6">
        <f>D8/390</f>
        <v>0.30256410256410254</v>
      </c>
      <c r="G3" s="6">
        <f>C8/200</f>
        <v>4.4749999999999996</v>
      </c>
      <c r="H3" s="6">
        <f>B8/120</f>
        <v>1.2083333333333333</v>
      </c>
      <c r="I3" s="6"/>
      <c r="J3" s="6">
        <f>K8</f>
        <v>88</v>
      </c>
      <c r="K3" s="6">
        <f>M8</f>
        <v>4</v>
      </c>
      <c r="L3" s="6">
        <f>L8</f>
        <v>8</v>
      </c>
      <c r="M3" s="6"/>
      <c r="N3" s="6"/>
    </row>
    <row r="7" spans="1:14" x14ac:dyDescent="0.25">
      <c r="A7" s="85" t="s">
        <v>21</v>
      </c>
      <c r="B7" s="86" t="s">
        <v>146</v>
      </c>
      <c r="C7" s="86" t="s">
        <v>147</v>
      </c>
      <c r="D7" s="86" t="s">
        <v>148</v>
      </c>
      <c r="E7" s="87" t="s">
        <v>149</v>
      </c>
      <c r="F7" s="88" t="s">
        <v>150</v>
      </c>
      <c r="G7" s="85" t="s">
        <v>151</v>
      </c>
      <c r="H7" s="88" t="s">
        <v>150</v>
      </c>
      <c r="I7" s="88"/>
      <c r="J7" s="86" t="s">
        <v>152</v>
      </c>
      <c r="K7" s="88" t="s">
        <v>153</v>
      </c>
      <c r="L7" s="88" t="s">
        <v>154</v>
      </c>
      <c r="M7" s="88" t="s">
        <v>155</v>
      </c>
    </row>
    <row r="8" spans="1:14" x14ac:dyDescent="0.25">
      <c r="A8" s="89">
        <v>6.31</v>
      </c>
      <c r="B8" s="90">
        <v>145</v>
      </c>
      <c r="C8" s="90">
        <v>895</v>
      </c>
      <c r="D8" s="90">
        <v>118</v>
      </c>
      <c r="E8" s="91">
        <v>30.444444444444446</v>
      </c>
      <c r="F8" s="90">
        <v>0.36</v>
      </c>
      <c r="G8" s="89">
        <v>0.36</v>
      </c>
      <c r="H8" s="90"/>
      <c r="I8" s="90"/>
      <c r="J8" s="89">
        <v>7.1999999999999995E-2</v>
      </c>
      <c r="K8" s="90">
        <v>88</v>
      </c>
      <c r="L8" s="90">
        <v>8</v>
      </c>
      <c r="M8" s="90">
        <v>4</v>
      </c>
    </row>
  </sheetData>
  <dataValidations count="3">
    <dataValidation type="decimal" operator="greaterThan" allowBlank="1" showInputMessage="1" showErrorMessage="1" sqref="D3:I3">
      <formula1>0</formula1>
    </dataValidation>
    <dataValidation type="decimal" allowBlank="1" showInputMessage="1" showErrorMessage="1" sqref="J3:N3">
      <formula1>0</formula1>
      <formula2>100</formula2>
    </dataValidation>
    <dataValidation type="decimal" allowBlank="1" showInputMessage="1" showErrorMessage="1" sqref="A3:C3">
      <formula1>0</formula1>
      <formula2>14</formula2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45"/>
  <sheetViews>
    <sheetView topLeftCell="BE1" workbookViewId="0">
      <selection activeCell="BS12" sqref="BS12"/>
    </sheetView>
  </sheetViews>
  <sheetFormatPr defaultRowHeight="15" x14ac:dyDescent="0.25"/>
  <cols>
    <col min="3" max="4" width="15.140625" bestFit="1" customWidth="1"/>
  </cols>
  <sheetData>
    <row r="1" spans="1:91" ht="15.75" x14ac:dyDescent="0.25">
      <c r="A1" s="17" t="s">
        <v>35</v>
      </c>
      <c r="B1" s="18"/>
      <c r="C1" s="18"/>
      <c r="D1" s="18"/>
      <c r="E1" s="19"/>
      <c r="F1" s="19"/>
      <c r="G1" s="79" t="s">
        <v>36</v>
      </c>
      <c r="H1" s="80"/>
      <c r="I1" s="81"/>
      <c r="J1" s="20"/>
      <c r="K1" s="20"/>
      <c r="L1" s="20" t="s">
        <v>37</v>
      </c>
      <c r="M1" s="21"/>
      <c r="N1" s="21"/>
      <c r="O1" s="22"/>
      <c r="P1" s="23"/>
      <c r="Q1" s="23"/>
      <c r="R1" s="20" t="s">
        <v>38</v>
      </c>
      <c r="S1" s="20"/>
      <c r="T1" s="20"/>
      <c r="U1" s="23"/>
      <c r="V1" s="23"/>
      <c r="W1" s="23"/>
      <c r="X1" s="22"/>
      <c r="Y1" s="20" t="s">
        <v>39</v>
      </c>
      <c r="Z1" s="20"/>
      <c r="AA1" s="20"/>
      <c r="AB1" s="23"/>
      <c r="AC1" s="23"/>
      <c r="AD1" s="23"/>
      <c r="AE1" s="23"/>
      <c r="AF1" s="24" t="s">
        <v>40</v>
      </c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5"/>
      <c r="AT1" s="23"/>
      <c r="AU1" s="23"/>
      <c r="AV1" s="23"/>
      <c r="AW1" s="23"/>
      <c r="AX1" s="22"/>
      <c r="AY1" s="23"/>
      <c r="AZ1" s="23"/>
      <c r="BA1" s="20" t="s">
        <v>41</v>
      </c>
      <c r="BB1" s="20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6"/>
      <c r="BQ1" s="27"/>
      <c r="BR1" s="23"/>
      <c r="BS1" s="23"/>
      <c r="BT1" s="22"/>
    </row>
    <row r="2" spans="1:91" ht="120" x14ac:dyDescent="0.25">
      <c r="A2" s="28" t="s">
        <v>42</v>
      </c>
      <c r="B2" s="28" t="s">
        <v>43</v>
      </c>
      <c r="C2" s="28" t="s">
        <v>44</v>
      </c>
      <c r="D2" s="28" t="s">
        <v>45</v>
      </c>
      <c r="E2" s="28" t="s">
        <v>46</v>
      </c>
      <c r="F2" s="29" t="s">
        <v>47</v>
      </c>
      <c r="G2" s="76" t="s">
        <v>48</v>
      </c>
      <c r="H2" s="77"/>
      <c r="I2" s="78"/>
      <c r="J2" s="82" t="s">
        <v>49</v>
      </c>
      <c r="K2" s="83"/>
      <c r="L2" s="84"/>
      <c r="M2" s="28" t="s">
        <v>50</v>
      </c>
      <c r="N2" s="28" t="s">
        <v>51</v>
      </c>
      <c r="O2" s="29" t="s">
        <v>52</v>
      </c>
      <c r="P2" s="76" t="s">
        <v>53</v>
      </c>
      <c r="Q2" s="77"/>
      <c r="R2" s="78"/>
      <c r="S2" s="76" t="s">
        <v>54</v>
      </c>
      <c r="T2" s="77"/>
      <c r="U2" s="78"/>
      <c r="V2" s="76" t="s">
        <v>55</v>
      </c>
      <c r="W2" s="77"/>
      <c r="X2" s="78"/>
      <c r="Y2" s="76" t="s">
        <v>56</v>
      </c>
      <c r="Z2" s="77"/>
      <c r="AA2" s="78"/>
      <c r="AB2" s="30" t="s">
        <v>57</v>
      </c>
      <c r="AC2" s="31" t="s">
        <v>58</v>
      </c>
      <c r="AD2" s="28" t="s">
        <v>59</v>
      </c>
      <c r="AE2" s="28" t="s">
        <v>60</v>
      </c>
      <c r="AF2" s="32" t="s">
        <v>61</v>
      </c>
      <c r="AG2" s="28" t="s">
        <v>62</v>
      </c>
      <c r="AH2" s="28" t="s">
        <v>63</v>
      </c>
      <c r="AI2" s="28" t="s">
        <v>64</v>
      </c>
      <c r="AJ2" s="28" t="s">
        <v>65</v>
      </c>
      <c r="AK2" s="28" t="s">
        <v>66</v>
      </c>
      <c r="AL2" s="33" t="s">
        <v>67</v>
      </c>
      <c r="AM2" s="33" t="s">
        <v>68</v>
      </c>
      <c r="AN2" s="33" t="s">
        <v>69</v>
      </c>
      <c r="AO2" s="33" t="s">
        <v>70</v>
      </c>
      <c r="AP2" s="28" t="s">
        <v>71</v>
      </c>
      <c r="AQ2" s="28" t="s">
        <v>72</v>
      </c>
      <c r="AR2" s="28" t="s">
        <v>73</v>
      </c>
      <c r="AS2" s="34" t="s">
        <v>74</v>
      </c>
      <c r="AT2" s="35" t="s">
        <v>75</v>
      </c>
      <c r="AU2" s="35" t="s">
        <v>76</v>
      </c>
      <c r="AV2" s="35" t="s">
        <v>77</v>
      </c>
      <c r="AW2" s="36" t="s">
        <v>78</v>
      </c>
      <c r="AX2" s="37" t="s">
        <v>79</v>
      </c>
      <c r="AY2" s="76" t="s">
        <v>80</v>
      </c>
      <c r="AZ2" s="77"/>
      <c r="BA2" s="78"/>
      <c r="BB2" s="28" t="s">
        <v>81</v>
      </c>
      <c r="BC2" s="28" t="s">
        <v>82</v>
      </c>
      <c r="BD2" s="28" t="s">
        <v>83</v>
      </c>
      <c r="BE2" s="28" t="s">
        <v>84</v>
      </c>
      <c r="BF2" s="28" t="s">
        <v>85</v>
      </c>
      <c r="BG2" s="28" t="s">
        <v>86</v>
      </c>
      <c r="BH2" s="28" t="s">
        <v>87</v>
      </c>
      <c r="BI2" s="28" t="s">
        <v>88</v>
      </c>
      <c r="BJ2" s="28" t="s">
        <v>89</v>
      </c>
      <c r="BK2" s="28" t="s">
        <v>90</v>
      </c>
      <c r="BL2" s="28" t="s">
        <v>91</v>
      </c>
      <c r="BM2" s="28" t="s">
        <v>92</v>
      </c>
      <c r="BN2" s="28" t="s">
        <v>93</v>
      </c>
      <c r="BO2" s="28" t="s">
        <v>94</v>
      </c>
      <c r="BP2" s="38" t="s">
        <v>95</v>
      </c>
      <c r="BQ2" s="39" t="s">
        <v>95</v>
      </c>
      <c r="BR2" s="40" t="s">
        <v>96</v>
      </c>
      <c r="BS2" s="41" t="s">
        <v>97</v>
      </c>
      <c r="BT2" s="41" t="s">
        <v>98</v>
      </c>
    </row>
    <row r="3" spans="1:91" ht="24" x14ac:dyDescent="0.25">
      <c r="A3" s="42" t="s">
        <v>99</v>
      </c>
      <c r="B3" s="43" t="s">
        <v>99</v>
      </c>
      <c r="C3" s="43"/>
      <c r="D3" s="43"/>
      <c r="E3" s="43"/>
      <c r="F3" s="44"/>
      <c r="G3" s="45" t="s">
        <v>14</v>
      </c>
      <c r="H3" s="46" t="s">
        <v>15</v>
      </c>
      <c r="I3" s="47" t="s">
        <v>16</v>
      </c>
      <c r="J3" s="42" t="s">
        <v>14</v>
      </c>
      <c r="K3" s="43" t="s">
        <v>15</v>
      </c>
      <c r="L3" s="47" t="s">
        <v>16</v>
      </c>
      <c r="M3" s="43" t="s">
        <v>100</v>
      </c>
      <c r="N3" s="43" t="s">
        <v>101</v>
      </c>
      <c r="O3" s="47" t="s">
        <v>102</v>
      </c>
      <c r="P3" s="45" t="s">
        <v>14</v>
      </c>
      <c r="Q3" s="46" t="s">
        <v>15</v>
      </c>
      <c r="R3" s="47" t="s">
        <v>16</v>
      </c>
      <c r="S3" s="45" t="s">
        <v>14</v>
      </c>
      <c r="T3" s="46" t="s">
        <v>15</v>
      </c>
      <c r="U3" s="47" t="s">
        <v>16</v>
      </c>
      <c r="V3" s="45" t="s">
        <v>14</v>
      </c>
      <c r="W3" s="46" t="s">
        <v>15</v>
      </c>
      <c r="X3" s="47" t="s">
        <v>16</v>
      </c>
      <c r="Y3" s="45" t="s">
        <v>14</v>
      </c>
      <c r="Z3" s="46" t="s">
        <v>15</v>
      </c>
      <c r="AA3" s="47" t="s">
        <v>16</v>
      </c>
      <c r="AB3" s="48" t="s">
        <v>103</v>
      </c>
      <c r="AC3" s="48" t="s">
        <v>99</v>
      </c>
      <c r="AD3" s="49" t="s">
        <v>104</v>
      </c>
      <c r="AE3" s="49" t="s">
        <v>104</v>
      </c>
      <c r="AF3" s="43" t="s">
        <v>104</v>
      </c>
      <c r="AG3" s="43" t="s">
        <v>104</v>
      </c>
      <c r="AH3" s="43" t="s">
        <v>104</v>
      </c>
      <c r="AI3" s="43" t="s">
        <v>99</v>
      </c>
      <c r="AJ3" s="43" t="s">
        <v>99</v>
      </c>
      <c r="AK3" s="43" t="s">
        <v>99</v>
      </c>
      <c r="AL3" s="50" t="s">
        <v>104</v>
      </c>
      <c r="AM3" s="50" t="s">
        <v>104</v>
      </c>
      <c r="AN3" s="50" t="s">
        <v>99</v>
      </c>
      <c r="AO3" s="50" t="s">
        <v>99</v>
      </c>
      <c r="AP3" s="43" t="s">
        <v>102</v>
      </c>
      <c r="AQ3" s="43" t="s">
        <v>102</v>
      </c>
      <c r="AR3" s="43" t="s">
        <v>102</v>
      </c>
      <c r="AS3" s="51" t="s">
        <v>105</v>
      </c>
      <c r="AT3" s="52" t="s">
        <v>106</v>
      </c>
      <c r="AU3" s="52" t="s">
        <v>107</v>
      </c>
      <c r="AV3" s="52" t="s">
        <v>102</v>
      </c>
      <c r="AW3" s="53" t="s">
        <v>108</v>
      </c>
      <c r="AX3" s="54" t="s">
        <v>109</v>
      </c>
      <c r="AY3" s="45" t="s">
        <v>14</v>
      </c>
      <c r="AZ3" s="46" t="s">
        <v>15</v>
      </c>
      <c r="BA3" s="47" t="s">
        <v>16</v>
      </c>
      <c r="BB3" s="43" t="s">
        <v>110</v>
      </c>
      <c r="BC3" s="43" t="s">
        <v>100</v>
      </c>
      <c r="BD3" s="43" t="s">
        <v>99</v>
      </c>
      <c r="BE3" s="43" t="s">
        <v>99</v>
      </c>
      <c r="BF3" s="43" t="s">
        <v>99</v>
      </c>
      <c r="BG3" s="43" t="s">
        <v>111</v>
      </c>
      <c r="BH3" s="43" t="s">
        <v>111</v>
      </c>
      <c r="BI3" s="43" t="s">
        <v>104</v>
      </c>
      <c r="BJ3" s="43" t="s">
        <v>104</v>
      </c>
      <c r="BK3" s="43" t="s">
        <v>104</v>
      </c>
      <c r="BL3" s="43" t="s">
        <v>104</v>
      </c>
      <c r="BM3" s="43" t="s">
        <v>104</v>
      </c>
      <c r="BN3" s="43" t="s">
        <v>104</v>
      </c>
      <c r="BO3" s="43" t="s">
        <v>104</v>
      </c>
      <c r="BP3" s="55" t="s">
        <v>112</v>
      </c>
      <c r="BQ3" s="56" t="s">
        <v>108</v>
      </c>
      <c r="BR3" s="57" t="s">
        <v>109</v>
      </c>
      <c r="BS3" s="57" t="s">
        <v>109</v>
      </c>
      <c r="BT3" s="57" t="s">
        <v>109</v>
      </c>
    </row>
    <row r="4" spans="1:91" x14ac:dyDescent="0.25">
      <c r="A4" s="58"/>
      <c r="B4" s="58"/>
      <c r="C4" s="58" t="s">
        <v>113</v>
      </c>
      <c r="D4" s="58" t="s">
        <v>114</v>
      </c>
      <c r="E4" s="58">
        <v>1</v>
      </c>
      <c r="F4" s="58"/>
      <c r="G4" s="59">
        <v>4</v>
      </c>
      <c r="H4" s="59">
        <v>1</v>
      </c>
      <c r="I4" s="59">
        <v>2011</v>
      </c>
      <c r="J4" s="59">
        <v>25</v>
      </c>
      <c r="K4" s="59">
        <v>1</v>
      </c>
      <c r="L4" s="59">
        <v>2011</v>
      </c>
      <c r="M4" s="58">
        <v>13.5</v>
      </c>
      <c r="N4" s="58"/>
      <c r="O4" s="58">
        <v>100</v>
      </c>
      <c r="P4" s="59"/>
      <c r="Q4" s="59"/>
      <c r="R4" s="59">
        <v>2010</v>
      </c>
      <c r="S4" s="59"/>
      <c r="T4" s="59"/>
      <c r="U4" s="59">
        <v>2010</v>
      </c>
      <c r="V4" s="59"/>
      <c r="W4" s="59"/>
      <c r="X4" s="59">
        <v>2010</v>
      </c>
      <c r="Y4" s="59"/>
      <c r="Z4" s="59"/>
      <c r="AA4" s="59">
        <v>2010</v>
      </c>
      <c r="AB4" s="58">
        <v>0.5</v>
      </c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9">
        <v>11</v>
      </c>
      <c r="AZ4" s="59">
        <v>5</v>
      </c>
      <c r="BA4" s="59">
        <v>2011</v>
      </c>
      <c r="BB4" s="58"/>
      <c r="BC4" s="58">
        <v>5.25</v>
      </c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</row>
    <row r="5" spans="1:91" x14ac:dyDescent="0.25">
      <c r="A5" s="58"/>
      <c r="B5" s="58"/>
      <c r="C5" s="58" t="s">
        <v>113</v>
      </c>
      <c r="D5" s="58" t="s">
        <v>115</v>
      </c>
      <c r="E5" s="58">
        <v>2</v>
      </c>
      <c r="F5" s="58"/>
      <c r="G5" s="59">
        <v>4</v>
      </c>
      <c r="H5" s="59">
        <v>1</v>
      </c>
      <c r="I5" s="59">
        <v>2011</v>
      </c>
      <c r="J5" s="59">
        <v>25</v>
      </c>
      <c r="K5" s="59">
        <v>1</v>
      </c>
      <c r="L5" s="59">
        <v>2011</v>
      </c>
      <c r="M5" s="58">
        <v>13.5</v>
      </c>
      <c r="N5" s="58"/>
      <c r="O5" s="58">
        <v>100</v>
      </c>
      <c r="P5" s="59"/>
      <c r="Q5" s="59"/>
      <c r="R5" s="59">
        <v>2010</v>
      </c>
      <c r="S5" s="59"/>
      <c r="T5" s="59"/>
      <c r="U5" s="59">
        <v>2010</v>
      </c>
      <c r="V5" s="59"/>
      <c r="W5" s="59"/>
      <c r="X5" s="59">
        <v>2010</v>
      </c>
      <c r="Y5" s="59"/>
      <c r="Z5" s="59"/>
      <c r="AA5" s="59">
        <v>2010</v>
      </c>
      <c r="AB5" s="58">
        <v>0.5</v>
      </c>
      <c r="AC5">
        <v>7</v>
      </c>
      <c r="AD5">
        <v>77.400000000000006</v>
      </c>
      <c r="AE5" s="58">
        <v>22</v>
      </c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9">
        <v>11</v>
      </c>
      <c r="AZ5" s="59">
        <v>5</v>
      </c>
      <c r="BA5" s="59">
        <v>2011</v>
      </c>
      <c r="BC5" s="58">
        <v>5.25</v>
      </c>
      <c r="BD5" s="58">
        <v>120</v>
      </c>
      <c r="BE5" s="58">
        <v>205</v>
      </c>
      <c r="BF5" s="58">
        <v>3</v>
      </c>
      <c r="BG5" s="58">
        <v>198.4</v>
      </c>
      <c r="BH5" s="58">
        <v>134.69999999999999</v>
      </c>
      <c r="BI5" s="58">
        <v>100</v>
      </c>
      <c r="BJ5" s="58">
        <v>61.3</v>
      </c>
      <c r="BK5" s="58"/>
      <c r="BL5" s="58">
        <v>34.9</v>
      </c>
      <c r="BM5" s="58">
        <v>101.5</v>
      </c>
      <c r="BN5" s="58">
        <v>88</v>
      </c>
      <c r="BO5" s="58"/>
      <c r="BP5" s="58">
        <f>(BJ5/BI5)*BG5/1000</f>
        <v>0.12161920000000001</v>
      </c>
      <c r="BQ5" s="58">
        <f>BP5*10000/BC5</f>
        <v>231.65561904761904</v>
      </c>
      <c r="BR5" s="58">
        <f>(BN5/BM5)*(BH5/1000)*10000/BC5</f>
        <v>222.44616467276566</v>
      </c>
      <c r="BS5" s="58">
        <f>(BL5/BI5)*(BG5/1000)*10000/BC5</f>
        <v>131.88876190476188</v>
      </c>
      <c r="BT5" s="58">
        <f>BR5+BS5</f>
        <v>354.33492657752754</v>
      </c>
    </row>
    <row r="6" spans="1:91" x14ac:dyDescent="0.25">
      <c r="A6" s="58"/>
      <c r="B6" s="58"/>
      <c r="C6" s="58" t="s">
        <v>113</v>
      </c>
      <c r="D6" s="58" t="s">
        <v>116</v>
      </c>
      <c r="E6" s="58">
        <v>3</v>
      </c>
      <c r="F6" s="58"/>
      <c r="G6" s="59">
        <v>4</v>
      </c>
      <c r="H6" s="59">
        <v>1</v>
      </c>
      <c r="I6" s="59">
        <v>2011</v>
      </c>
      <c r="J6" s="59">
        <v>25</v>
      </c>
      <c r="K6" s="59">
        <v>1</v>
      </c>
      <c r="L6" s="59">
        <v>2011</v>
      </c>
      <c r="M6" s="58">
        <v>13.5</v>
      </c>
      <c r="N6" s="58"/>
      <c r="O6" s="58">
        <v>100</v>
      </c>
      <c r="P6" s="59"/>
      <c r="Q6" s="59"/>
      <c r="R6" s="59">
        <v>2010</v>
      </c>
      <c r="S6" s="59"/>
      <c r="T6" s="59"/>
      <c r="U6" s="59">
        <v>2010</v>
      </c>
      <c r="V6" s="59"/>
      <c r="W6" s="59"/>
      <c r="X6" s="59">
        <v>2010</v>
      </c>
      <c r="Y6" s="59"/>
      <c r="Z6" s="59"/>
      <c r="AA6" s="59">
        <v>2010</v>
      </c>
      <c r="AB6" s="58">
        <v>0.5</v>
      </c>
      <c r="AC6">
        <v>12</v>
      </c>
      <c r="AD6">
        <v>241.4</v>
      </c>
      <c r="AE6" s="58">
        <v>80</v>
      </c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9">
        <v>11</v>
      </c>
      <c r="AZ6" s="59">
        <v>5</v>
      </c>
      <c r="BA6" s="59">
        <v>2011</v>
      </c>
      <c r="BC6" s="58">
        <v>5.25</v>
      </c>
      <c r="BD6" s="58">
        <v>143</v>
      </c>
      <c r="BE6" s="58">
        <v>111</v>
      </c>
      <c r="BF6" s="58">
        <v>4</v>
      </c>
      <c r="BG6" s="58">
        <v>312.2</v>
      </c>
      <c r="BH6" s="58">
        <v>156.6</v>
      </c>
      <c r="BI6" s="58">
        <v>100</v>
      </c>
      <c r="BJ6" s="58">
        <v>40.5</v>
      </c>
      <c r="BK6" s="58"/>
      <c r="BL6" s="58">
        <v>41.3</v>
      </c>
      <c r="BM6" s="58">
        <v>106.2</v>
      </c>
      <c r="BN6" s="58">
        <v>92</v>
      </c>
      <c r="BO6" s="58"/>
      <c r="BP6" s="58">
        <f t="shared" ref="BP6:BP45" si="0">(BJ6/BI6)*BG6/1000</f>
        <v>0.126441</v>
      </c>
      <c r="BQ6" s="58">
        <f t="shared" ref="BQ6:BQ45" si="1">BP6*10000/BC6</f>
        <v>240.84</v>
      </c>
      <c r="BR6" s="58">
        <f t="shared" ref="BR6:BR45" si="2">(BN6/BM6)*(BH6/1000)*10000/BC6</f>
        <v>258.40193704600483</v>
      </c>
      <c r="BS6" s="58">
        <f t="shared" ref="BS6:BS45" si="3">(BL6/BI6)*(BG6/1000)*10000/BC6</f>
        <v>245.59733333333332</v>
      </c>
      <c r="BT6" s="58">
        <f t="shared" ref="BT6:BT45" si="4">BR6+BS6</f>
        <v>503.99927037933816</v>
      </c>
    </row>
    <row r="7" spans="1:91" x14ac:dyDescent="0.25">
      <c r="A7" s="58"/>
      <c r="B7" s="58"/>
      <c r="C7" s="58" t="s">
        <v>113</v>
      </c>
      <c r="D7" s="58" t="s">
        <v>117</v>
      </c>
      <c r="E7" s="58">
        <v>4</v>
      </c>
      <c r="F7" s="58"/>
      <c r="G7" s="59">
        <v>4</v>
      </c>
      <c r="H7" s="59">
        <v>1</v>
      </c>
      <c r="I7" s="59">
        <v>2011</v>
      </c>
      <c r="J7" s="59">
        <v>25</v>
      </c>
      <c r="K7" s="59">
        <v>1</v>
      </c>
      <c r="L7" s="59">
        <v>2011</v>
      </c>
      <c r="M7" s="58">
        <v>13.5</v>
      </c>
      <c r="N7" s="58"/>
      <c r="O7" s="58">
        <v>100</v>
      </c>
      <c r="P7" s="59"/>
      <c r="Q7" s="59"/>
      <c r="R7" s="59">
        <v>2010</v>
      </c>
      <c r="S7" s="59"/>
      <c r="T7" s="59"/>
      <c r="U7" s="59">
        <v>2010</v>
      </c>
      <c r="V7" s="59"/>
      <c r="W7" s="59"/>
      <c r="X7" s="59">
        <v>2010</v>
      </c>
      <c r="Y7" s="59"/>
      <c r="Z7" s="59"/>
      <c r="AA7" s="59">
        <v>2010</v>
      </c>
      <c r="AB7" s="58">
        <v>0.5</v>
      </c>
      <c r="AC7">
        <v>12</v>
      </c>
      <c r="AD7">
        <v>293.10000000000002</v>
      </c>
      <c r="AE7" s="58">
        <v>98</v>
      </c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9">
        <v>11</v>
      </c>
      <c r="AZ7" s="59">
        <v>5</v>
      </c>
      <c r="BA7" s="59">
        <v>2011</v>
      </c>
      <c r="BC7" s="58">
        <v>5.25</v>
      </c>
      <c r="BD7" s="58">
        <v>150</v>
      </c>
      <c r="BE7" s="58">
        <v>133</v>
      </c>
      <c r="BF7" s="58">
        <v>3</v>
      </c>
      <c r="BG7" s="58">
        <v>367.3</v>
      </c>
      <c r="BH7" s="58">
        <v>162.9</v>
      </c>
      <c r="BI7" s="58">
        <v>100</v>
      </c>
      <c r="BJ7" s="58">
        <v>43.6</v>
      </c>
      <c r="BK7" s="58"/>
      <c r="BL7" s="58">
        <v>29.2</v>
      </c>
      <c r="BM7" s="58">
        <v>104.2</v>
      </c>
      <c r="BN7" s="58">
        <v>90</v>
      </c>
      <c r="BO7" s="58"/>
      <c r="BP7" s="58">
        <f t="shared" si="0"/>
        <v>0.1601428</v>
      </c>
      <c r="BQ7" s="58">
        <f t="shared" si="1"/>
        <v>305.03390476190481</v>
      </c>
      <c r="BR7" s="58">
        <f t="shared" si="2"/>
        <v>268.00109679188375</v>
      </c>
      <c r="BS7" s="58">
        <f t="shared" si="3"/>
        <v>204.28876190476191</v>
      </c>
      <c r="BT7" s="58">
        <f t="shared" si="4"/>
        <v>472.28985869664564</v>
      </c>
    </row>
    <row r="8" spans="1:91" x14ac:dyDescent="0.25">
      <c r="A8" s="58"/>
      <c r="B8" s="58"/>
      <c r="C8" s="58" t="s">
        <v>113</v>
      </c>
      <c r="D8" s="58" t="s">
        <v>118</v>
      </c>
      <c r="E8" s="58">
        <v>5</v>
      </c>
      <c r="F8" s="58"/>
      <c r="G8" s="59">
        <v>4</v>
      </c>
      <c r="H8" s="59">
        <v>1</v>
      </c>
      <c r="I8" s="59">
        <v>2011</v>
      </c>
      <c r="J8" s="59">
        <v>25</v>
      </c>
      <c r="K8" s="59">
        <v>1</v>
      </c>
      <c r="L8" s="59">
        <v>2011</v>
      </c>
      <c r="M8" s="58">
        <v>13.5</v>
      </c>
      <c r="N8" s="58"/>
      <c r="O8" s="58">
        <v>100</v>
      </c>
      <c r="P8" s="59"/>
      <c r="Q8" s="59"/>
      <c r="R8" s="59">
        <v>2010</v>
      </c>
      <c r="S8" s="59"/>
      <c r="T8" s="59"/>
      <c r="U8" s="59">
        <v>2010</v>
      </c>
      <c r="V8" s="59"/>
      <c r="W8" s="59"/>
      <c r="X8" s="59">
        <v>2010</v>
      </c>
      <c r="Y8" s="59"/>
      <c r="Z8" s="59"/>
      <c r="AA8" s="59">
        <v>2010</v>
      </c>
      <c r="AB8" s="58">
        <v>0.5</v>
      </c>
      <c r="AC8">
        <v>12</v>
      </c>
      <c r="AD8">
        <v>225.3</v>
      </c>
      <c r="AE8" s="58">
        <v>76</v>
      </c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9">
        <v>11</v>
      </c>
      <c r="AZ8" s="59">
        <v>5</v>
      </c>
      <c r="BA8" s="59">
        <v>2011</v>
      </c>
      <c r="BC8" s="58">
        <v>5.25</v>
      </c>
      <c r="BD8" s="58">
        <v>86</v>
      </c>
      <c r="BE8" s="58">
        <v>101</v>
      </c>
      <c r="BF8" s="58">
        <v>4</v>
      </c>
      <c r="BG8" s="58">
        <v>264.8</v>
      </c>
      <c r="BH8" s="58">
        <v>110.6</v>
      </c>
      <c r="BI8" s="58">
        <v>100</v>
      </c>
      <c r="BJ8" s="58">
        <v>49.7</v>
      </c>
      <c r="BK8" s="58"/>
      <c r="BL8" s="58">
        <v>26.1</v>
      </c>
      <c r="BM8" s="58">
        <v>104.7</v>
      </c>
      <c r="BN8" s="58">
        <v>90</v>
      </c>
      <c r="BO8" s="58"/>
      <c r="BP8" s="58">
        <f t="shared" si="0"/>
        <v>0.13160560000000002</v>
      </c>
      <c r="BQ8" s="58">
        <f t="shared" si="1"/>
        <v>250.67733333333339</v>
      </c>
      <c r="BR8" s="58">
        <f t="shared" si="2"/>
        <v>181.08882521489969</v>
      </c>
      <c r="BS8" s="58">
        <f t="shared" si="3"/>
        <v>131.64342857142861</v>
      </c>
      <c r="BT8" s="58">
        <f t="shared" si="4"/>
        <v>312.73225378632833</v>
      </c>
    </row>
    <row r="9" spans="1:91" x14ac:dyDescent="0.25">
      <c r="A9" s="58"/>
      <c r="B9" s="58"/>
      <c r="C9" s="58" t="s">
        <v>113</v>
      </c>
      <c r="D9" s="58" t="s">
        <v>119</v>
      </c>
      <c r="E9" s="58">
        <v>6</v>
      </c>
      <c r="F9" s="58"/>
      <c r="G9" s="59">
        <v>4</v>
      </c>
      <c r="H9" s="59">
        <v>1</v>
      </c>
      <c r="I9" s="59">
        <v>2011</v>
      </c>
      <c r="J9" s="59">
        <v>25</v>
      </c>
      <c r="K9" s="59">
        <v>1</v>
      </c>
      <c r="L9" s="59">
        <v>2011</v>
      </c>
      <c r="M9" s="58">
        <v>13.5</v>
      </c>
      <c r="N9" s="58"/>
      <c r="O9" s="58">
        <v>100</v>
      </c>
      <c r="P9" s="59"/>
      <c r="Q9" s="59"/>
      <c r="R9" s="59">
        <v>2010</v>
      </c>
      <c r="S9" s="59"/>
      <c r="T9" s="59"/>
      <c r="U9" s="59">
        <v>2010</v>
      </c>
      <c r="V9" s="59"/>
      <c r="W9" s="59"/>
      <c r="X9" s="59">
        <v>2010</v>
      </c>
      <c r="Y9" s="59"/>
      <c r="Z9" s="59"/>
      <c r="AA9" s="59">
        <v>2010</v>
      </c>
      <c r="AB9" s="58">
        <v>0.5</v>
      </c>
      <c r="AC9">
        <v>7</v>
      </c>
      <c r="AD9">
        <v>96.6</v>
      </c>
      <c r="AE9" s="58">
        <v>34</v>
      </c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9">
        <v>11</v>
      </c>
      <c r="AZ9" s="59">
        <v>5</v>
      </c>
      <c r="BA9" s="59">
        <v>2011</v>
      </c>
      <c r="BC9" s="58">
        <v>5.25</v>
      </c>
      <c r="BD9" s="58">
        <v>96</v>
      </c>
      <c r="BE9" s="58">
        <v>134</v>
      </c>
      <c r="BF9" s="58">
        <v>5</v>
      </c>
      <c r="BG9" s="58">
        <v>168.1</v>
      </c>
      <c r="BH9" s="58">
        <v>81.900000000000006</v>
      </c>
      <c r="BI9" s="58">
        <v>100</v>
      </c>
      <c r="BJ9" s="58">
        <v>50.6</v>
      </c>
      <c r="BK9" s="58"/>
      <c r="BL9" s="58">
        <v>36.200000000000003</v>
      </c>
      <c r="BM9" s="58">
        <v>81.900000000000006</v>
      </c>
      <c r="BN9" s="58">
        <v>86</v>
      </c>
      <c r="BO9" s="58"/>
      <c r="BP9" s="58">
        <f t="shared" si="0"/>
        <v>8.5058599999999998E-2</v>
      </c>
      <c r="BQ9" s="58">
        <f t="shared" si="1"/>
        <v>162.01638095238096</v>
      </c>
      <c r="BR9" s="58">
        <f t="shared" si="2"/>
        <v>163.80952380952377</v>
      </c>
      <c r="BS9" s="58">
        <f t="shared" si="3"/>
        <v>115.90895238095239</v>
      </c>
      <c r="BT9" s="58">
        <f t="shared" si="4"/>
        <v>279.71847619047617</v>
      </c>
    </row>
    <row r="10" spans="1:91" x14ac:dyDescent="0.25">
      <c r="A10" s="58"/>
      <c r="B10" s="58"/>
      <c r="C10" s="58" t="s">
        <v>113</v>
      </c>
      <c r="D10" s="58" t="s">
        <v>120</v>
      </c>
      <c r="E10" s="58">
        <v>7</v>
      </c>
      <c r="F10" s="58"/>
      <c r="G10" s="59">
        <v>4</v>
      </c>
      <c r="H10" s="59">
        <v>1</v>
      </c>
      <c r="I10" s="59">
        <v>2011</v>
      </c>
      <c r="J10" s="59">
        <v>25</v>
      </c>
      <c r="K10" s="59">
        <v>1</v>
      </c>
      <c r="L10" s="59">
        <v>2011</v>
      </c>
      <c r="M10" s="58">
        <v>13.5</v>
      </c>
      <c r="N10" s="58"/>
      <c r="O10" s="58">
        <v>100</v>
      </c>
      <c r="P10" s="59"/>
      <c r="Q10" s="59"/>
      <c r="R10" s="59">
        <v>2010</v>
      </c>
      <c r="S10" s="59"/>
      <c r="T10" s="59"/>
      <c r="U10" s="59">
        <v>2010</v>
      </c>
      <c r="V10" s="59"/>
      <c r="W10" s="59"/>
      <c r="X10" s="59">
        <v>2010</v>
      </c>
      <c r="Y10" s="59"/>
      <c r="Z10" s="59"/>
      <c r="AA10" s="59">
        <v>2010</v>
      </c>
      <c r="AB10" s="58">
        <v>0.5</v>
      </c>
      <c r="AC10">
        <v>6</v>
      </c>
      <c r="AD10">
        <v>61.8</v>
      </c>
      <c r="AE10" s="58">
        <v>20</v>
      </c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9">
        <v>11</v>
      </c>
      <c r="AZ10" s="59">
        <v>5</v>
      </c>
      <c r="BA10" s="59">
        <v>2011</v>
      </c>
      <c r="BC10" s="58">
        <v>5.25</v>
      </c>
      <c r="BD10" s="58">
        <v>100</v>
      </c>
      <c r="BE10" s="58">
        <v>87</v>
      </c>
      <c r="BF10" s="58">
        <v>5</v>
      </c>
      <c r="BG10" s="58">
        <v>136.5</v>
      </c>
      <c r="BH10" s="58">
        <v>74.2</v>
      </c>
      <c r="BI10" s="58">
        <v>100</v>
      </c>
      <c r="BJ10" s="58">
        <v>48</v>
      </c>
      <c r="BK10" s="58"/>
      <c r="BL10" s="58">
        <v>34.9</v>
      </c>
      <c r="BM10" s="58">
        <v>74.2</v>
      </c>
      <c r="BN10" s="58">
        <v>62</v>
      </c>
      <c r="BO10" s="58"/>
      <c r="BP10" s="58">
        <f t="shared" si="0"/>
        <v>6.5519999999999995E-2</v>
      </c>
      <c r="BQ10" s="58">
        <f t="shared" si="1"/>
        <v>124.79999999999998</v>
      </c>
      <c r="BR10" s="58">
        <f t="shared" si="2"/>
        <v>118.09523809523812</v>
      </c>
      <c r="BS10" s="58">
        <f t="shared" si="3"/>
        <v>90.74</v>
      </c>
      <c r="BT10" s="58">
        <f t="shared" si="4"/>
        <v>208.83523809523811</v>
      </c>
    </row>
    <row r="11" spans="1:91" x14ac:dyDescent="0.25">
      <c r="A11" s="58"/>
      <c r="B11" s="58"/>
      <c r="C11" s="58" t="s">
        <v>121</v>
      </c>
      <c r="D11" s="58" t="s">
        <v>115</v>
      </c>
      <c r="E11" s="58">
        <v>8</v>
      </c>
      <c r="F11" s="58"/>
      <c r="G11" s="59">
        <v>4</v>
      </c>
      <c r="H11" s="59">
        <v>1</v>
      </c>
      <c r="I11" s="59">
        <v>2011</v>
      </c>
      <c r="J11" s="59">
        <v>25</v>
      </c>
      <c r="K11" s="59">
        <v>1</v>
      </c>
      <c r="L11" s="59">
        <v>2011</v>
      </c>
      <c r="M11" s="58">
        <v>13.5</v>
      </c>
      <c r="N11" s="58"/>
      <c r="O11" s="58">
        <v>100</v>
      </c>
      <c r="P11" s="59"/>
      <c r="Q11" s="59"/>
      <c r="R11" s="59">
        <v>2010</v>
      </c>
      <c r="S11" s="59"/>
      <c r="T11" s="59"/>
      <c r="U11" s="59">
        <v>2010</v>
      </c>
      <c r="V11" s="59"/>
      <c r="W11" s="59"/>
      <c r="X11" s="59">
        <v>2010</v>
      </c>
      <c r="Y11" s="59"/>
      <c r="Z11" s="59"/>
      <c r="AA11" s="59">
        <v>2010</v>
      </c>
      <c r="AB11" s="58">
        <v>0.5</v>
      </c>
      <c r="AC11">
        <v>8</v>
      </c>
      <c r="AD11">
        <v>408.8</v>
      </c>
      <c r="AE11" s="58">
        <v>142</v>
      </c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9">
        <v>11</v>
      </c>
      <c r="AZ11" s="59">
        <v>5</v>
      </c>
      <c r="BA11" s="59">
        <v>2011</v>
      </c>
      <c r="BC11" s="58">
        <v>5.25</v>
      </c>
      <c r="BD11" s="58">
        <v>164</v>
      </c>
      <c r="BE11" s="58">
        <v>110</v>
      </c>
      <c r="BF11" s="58">
        <v>4</v>
      </c>
      <c r="BG11" s="58">
        <v>1785.7</v>
      </c>
      <c r="BH11" s="58">
        <v>551.20000000000005</v>
      </c>
      <c r="BI11" s="58">
        <v>100</v>
      </c>
      <c r="BJ11" s="58">
        <v>53.9</v>
      </c>
      <c r="BK11" s="58"/>
      <c r="BL11" s="58">
        <v>22.5</v>
      </c>
      <c r="BM11" s="58">
        <v>101.1</v>
      </c>
      <c r="BN11" s="58">
        <v>109.9</v>
      </c>
      <c r="BO11" s="58"/>
      <c r="BP11" s="58">
        <f t="shared" si="0"/>
        <v>0.96249230000000008</v>
      </c>
      <c r="BQ11" s="58">
        <f t="shared" si="1"/>
        <v>1833.3186666666668</v>
      </c>
      <c r="BR11" s="58">
        <f t="shared" si="2"/>
        <v>1141.2911308935049</v>
      </c>
      <c r="BS11" s="58">
        <f t="shared" si="3"/>
        <v>765.30000000000007</v>
      </c>
      <c r="BT11" s="58">
        <f t="shared" si="4"/>
        <v>1906.5911308935051</v>
      </c>
    </row>
    <row r="12" spans="1:91" x14ac:dyDescent="0.25">
      <c r="A12" s="58"/>
      <c r="B12" s="58"/>
      <c r="C12" s="58" t="s">
        <v>121</v>
      </c>
      <c r="D12" s="58" t="s">
        <v>116</v>
      </c>
      <c r="E12" s="58">
        <v>9</v>
      </c>
      <c r="F12" s="58"/>
      <c r="G12" s="59">
        <v>4</v>
      </c>
      <c r="H12" s="59">
        <v>1</v>
      </c>
      <c r="I12" s="59">
        <v>2011</v>
      </c>
      <c r="J12" s="59">
        <v>25</v>
      </c>
      <c r="K12" s="59">
        <v>1</v>
      </c>
      <c r="L12" s="59">
        <v>2011</v>
      </c>
      <c r="M12" s="58">
        <v>13.5</v>
      </c>
      <c r="N12" s="58"/>
      <c r="O12" s="58">
        <v>100</v>
      </c>
      <c r="P12" s="59"/>
      <c r="Q12" s="59"/>
      <c r="R12" s="59">
        <v>2010</v>
      </c>
      <c r="S12" s="59"/>
      <c r="T12" s="59"/>
      <c r="U12" s="59">
        <v>2010</v>
      </c>
      <c r="V12" s="59"/>
      <c r="W12" s="59"/>
      <c r="X12" s="59">
        <v>2010</v>
      </c>
      <c r="Y12" s="59"/>
      <c r="Z12" s="59"/>
      <c r="AA12" s="59">
        <v>2010</v>
      </c>
      <c r="AB12" s="58">
        <v>0.5</v>
      </c>
      <c r="AC12">
        <v>12</v>
      </c>
      <c r="AD12">
        <v>731.9</v>
      </c>
      <c r="AE12" s="58">
        <v>230</v>
      </c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9">
        <v>11</v>
      </c>
      <c r="AZ12" s="59">
        <v>5</v>
      </c>
      <c r="BA12" s="59">
        <v>2011</v>
      </c>
      <c r="BC12" s="58">
        <v>5.25</v>
      </c>
      <c r="BD12" s="58">
        <v>135</v>
      </c>
      <c r="BE12" s="58">
        <v>115</v>
      </c>
      <c r="BF12" s="58">
        <v>6</v>
      </c>
      <c r="BG12" s="58">
        <v>1557.4</v>
      </c>
      <c r="BH12" s="58">
        <v>422.2</v>
      </c>
      <c r="BI12" s="58">
        <v>100</v>
      </c>
      <c r="BJ12" s="58">
        <v>78.900000000000006</v>
      </c>
      <c r="BK12" s="58"/>
      <c r="BL12" s="58">
        <v>16.100000000000001</v>
      </c>
      <c r="BM12" s="58">
        <v>105.9</v>
      </c>
      <c r="BN12" s="58">
        <v>90</v>
      </c>
      <c r="BO12" s="58"/>
      <c r="BP12" s="58">
        <f t="shared" si="0"/>
        <v>1.2287886000000001</v>
      </c>
      <c r="BQ12" s="58">
        <f t="shared" si="1"/>
        <v>2340.5497142857143</v>
      </c>
      <c r="BR12" s="58">
        <f t="shared" si="2"/>
        <v>683.44799676244418</v>
      </c>
      <c r="BS12" s="58">
        <f t="shared" si="3"/>
        <v>477.60266666666672</v>
      </c>
      <c r="BT12" s="58">
        <f t="shared" si="4"/>
        <v>1161.050663429111</v>
      </c>
    </row>
    <row r="13" spans="1:91" x14ac:dyDescent="0.25">
      <c r="A13" s="58"/>
      <c r="B13" s="58"/>
      <c r="C13" s="58" t="s">
        <v>121</v>
      </c>
      <c r="D13" s="58" t="s">
        <v>120</v>
      </c>
      <c r="E13" s="58">
        <v>10</v>
      </c>
      <c r="F13" s="58"/>
      <c r="G13" s="59">
        <v>4</v>
      </c>
      <c r="H13" s="59">
        <v>1</v>
      </c>
      <c r="I13" s="59">
        <v>2011</v>
      </c>
      <c r="J13" s="59">
        <v>25</v>
      </c>
      <c r="K13" s="59">
        <v>1</v>
      </c>
      <c r="L13" s="59">
        <v>2011</v>
      </c>
      <c r="M13" s="58">
        <v>13.5</v>
      </c>
      <c r="N13" s="58"/>
      <c r="O13" s="58">
        <v>100</v>
      </c>
      <c r="P13" s="59"/>
      <c r="Q13" s="59"/>
      <c r="R13" s="59">
        <v>2010</v>
      </c>
      <c r="S13" s="59"/>
      <c r="T13" s="59"/>
      <c r="U13" s="59">
        <v>2010</v>
      </c>
      <c r="V13" s="59"/>
      <c r="W13" s="59"/>
      <c r="X13" s="59">
        <v>2010</v>
      </c>
      <c r="Y13" s="59"/>
      <c r="Z13" s="59"/>
      <c r="AA13" s="59">
        <v>2010</v>
      </c>
      <c r="AB13" s="58">
        <v>0.5</v>
      </c>
      <c r="AC13">
        <v>12</v>
      </c>
      <c r="AD13">
        <v>206.6</v>
      </c>
      <c r="AE13" s="58">
        <v>60</v>
      </c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9">
        <v>11</v>
      </c>
      <c r="AZ13" s="59">
        <v>5</v>
      </c>
      <c r="BA13" s="59">
        <v>2011</v>
      </c>
      <c r="BC13" s="58">
        <v>5.25</v>
      </c>
      <c r="BD13" s="58">
        <v>166</v>
      </c>
      <c r="BE13" s="58">
        <v>78</v>
      </c>
      <c r="BF13" s="58">
        <v>5</v>
      </c>
      <c r="BG13" s="58">
        <v>682.9</v>
      </c>
      <c r="BH13" s="58">
        <v>233.6</v>
      </c>
      <c r="BI13" s="58">
        <v>100</v>
      </c>
      <c r="BJ13" s="58">
        <v>56.3</v>
      </c>
      <c r="BK13" s="58"/>
      <c r="BL13" s="58">
        <v>13.2</v>
      </c>
      <c r="BM13" s="58">
        <v>100</v>
      </c>
      <c r="BN13" s="58">
        <v>88</v>
      </c>
      <c r="BO13" s="58"/>
      <c r="BP13" s="58">
        <f t="shared" si="0"/>
        <v>0.3844727</v>
      </c>
      <c r="BQ13" s="58">
        <f t="shared" si="1"/>
        <v>732.32895238095239</v>
      </c>
      <c r="BR13" s="58">
        <f t="shared" si="2"/>
        <v>391.55809523809523</v>
      </c>
      <c r="BS13" s="58">
        <f t="shared" si="3"/>
        <v>171.70057142857144</v>
      </c>
      <c r="BT13" s="58">
        <f t="shared" si="4"/>
        <v>563.25866666666661</v>
      </c>
    </row>
    <row r="14" spans="1:91" x14ac:dyDescent="0.25">
      <c r="A14" s="58"/>
      <c r="B14" s="58"/>
      <c r="C14" s="58" t="s">
        <v>121</v>
      </c>
      <c r="D14" s="58" t="s">
        <v>114</v>
      </c>
      <c r="E14" s="58">
        <v>11</v>
      </c>
      <c r="F14" s="58"/>
      <c r="G14" s="59">
        <v>4</v>
      </c>
      <c r="H14" s="59">
        <v>1</v>
      </c>
      <c r="I14" s="59">
        <v>2011</v>
      </c>
      <c r="J14" s="59">
        <v>25</v>
      </c>
      <c r="K14" s="59">
        <v>1</v>
      </c>
      <c r="L14" s="59">
        <v>2011</v>
      </c>
      <c r="M14" s="58">
        <v>13.5</v>
      </c>
      <c r="N14" s="58"/>
      <c r="O14" s="58">
        <v>100</v>
      </c>
      <c r="P14" s="59"/>
      <c r="Q14" s="59"/>
      <c r="R14" s="59">
        <v>2010</v>
      </c>
      <c r="S14" s="59"/>
      <c r="T14" s="59"/>
      <c r="U14" s="59">
        <v>2010</v>
      </c>
      <c r="V14" s="59"/>
      <c r="W14" s="59"/>
      <c r="X14" s="59">
        <v>2010</v>
      </c>
      <c r="Y14" s="59"/>
      <c r="Z14" s="59"/>
      <c r="AA14" s="59">
        <v>2010</v>
      </c>
      <c r="AB14" s="58">
        <v>0.5</v>
      </c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9">
        <v>11</v>
      </c>
      <c r="AZ14" s="59">
        <v>5</v>
      </c>
      <c r="BA14" s="59">
        <v>2011</v>
      </c>
      <c r="BC14" s="58">
        <v>5.25</v>
      </c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</row>
    <row r="15" spans="1:91" x14ac:dyDescent="0.25">
      <c r="A15" s="58"/>
      <c r="B15" s="58"/>
      <c r="C15" s="58" t="s">
        <v>121</v>
      </c>
      <c r="D15" s="58" t="s">
        <v>119</v>
      </c>
      <c r="E15" s="58">
        <v>12</v>
      </c>
      <c r="F15" s="58"/>
      <c r="G15" s="59">
        <v>4</v>
      </c>
      <c r="H15" s="59">
        <v>1</v>
      </c>
      <c r="I15" s="59">
        <v>2011</v>
      </c>
      <c r="J15" s="59">
        <v>25</v>
      </c>
      <c r="K15" s="59">
        <v>1</v>
      </c>
      <c r="L15" s="59">
        <v>2011</v>
      </c>
      <c r="M15" s="58">
        <v>13.5</v>
      </c>
      <c r="N15" s="58"/>
      <c r="O15" s="58">
        <v>100</v>
      </c>
      <c r="P15" s="59"/>
      <c r="Q15" s="59"/>
      <c r="R15" s="59">
        <v>2010</v>
      </c>
      <c r="S15" s="59"/>
      <c r="T15" s="59"/>
      <c r="U15" s="59">
        <v>2010</v>
      </c>
      <c r="V15" s="59"/>
      <c r="W15" s="59"/>
      <c r="X15" s="59">
        <v>2010</v>
      </c>
      <c r="Y15" s="59"/>
      <c r="Z15" s="59"/>
      <c r="AA15" s="59">
        <v>2010</v>
      </c>
      <c r="AB15" s="58">
        <v>0.5</v>
      </c>
      <c r="AC15">
        <v>9</v>
      </c>
      <c r="AD15">
        <v>187.3</v>
      </c>
      <c r="AE15" s="58">
        <v>64</v>
      </c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9">
        <v>11</v>
      </c>
      <c r="AZ15" s="59">
        <v>5</v>
      </c>
      <c r="BA15" s="59">
        <v>2011</v>
      </c>
      <c r="BC15" s="58">
        <v>5.25</v>
      </c>
      <c r="BD15" s="58">
        <v>141</v>
      </c>
      <c r="BE15" s="58">
        <v>119</v>
      </c>
      <c r="BF15" s="58">
        <v>4</v>
      </c>
      <c r="BG15" s="58">
        <v>813</v>
      </c>
      <c r="BH15" s="58">
        <v>217.1</v>
      </c>
      <c r="BI15" s="58">
        <v>100</v>
      </c>
      <c r="BJ15" s="58">
        <v>56.7</v>
      </c>
      <c r="BK15" s="58"/>
      <c r="BL15" s="58">
        <v>27.5</v>
      </c>
      <c r="BM15" s="58">
        <v>106.7</v>
      </c>
      <c r="BN15" s="58">
        <v>92</v>
      </c>
      <c r="BO15" s="58"/>
      <c r="BP15" s="58">
        <f t="shared" si="0"/>
        <v>0.46097100000000008</v>
      </c>
      <c r="BQ15" s="58">
        <f t="shared" si="1"/>
        <v>878.04000000000019</v>
      </c>
      <c r="BR15" s="58">
        <f t="shared" si="2"/>
        <v>356.55286294461547</v>
      </c>
      <c r="BS15" s="58">
        <f t="shared" si="3"/>
        <v>425.85714285714283</v>
      </c>
      <c r="BT15" s="58">
        <f t="shared" si="4"/>
        <v>782.4100058017583</v>
      </c>
    </row>
    <row r="16" spans="1:91" x14ac:dyDescent="0.25">
      <c r="A16" s="58"/>
      <c r="B16" s="58"/>
      <c r="C16" s="58" t="s">
        <v>121</v>
      </c>
      <c r="D16" s="58" t="s">
        <v>117</v>
      </c>
      <c r="E16" s="58">
        <v>13</v>
      </c>
      <c r="F16" s="58"/>
      <c r="G16" s="59">
        <v>4</v>
      </c>
      <c r="H16" s="59">
        <v>1</v>
      </c>
      <c r="I16" s="59">
        <v>2011</v>
      </c>
      <c r="J16" s="59">
        <v>25</v>
      </c>
      <c r="K16" s="59">
        <v>1</v>
      </c>
      <c r="L16" s="59">
        <v>2011</v>
      </c>
      <c r="M16" s="58">
        <v>13.5</v>
      </c>
      <c r="N16" s="58"/>
      <c r="O16" s="58">
        <v>100</v>
      </c>
      <c r="P16" s="59"/>
      <c r="Q16" s="59"/>
      <c r="R16" s="59">
        <v>2010</v>
      </c>
      <c r="S16" s="59"/>
      <c r="T16" s="59"/>
      <c r="U16" s="59">
        <v>2010</v>
      </c>
      <c r="V16" s="59"/>
      <c r="W16" s="59"/>
      <c r="X16" s="59">
        <v>2010</v>
      </c>
      <c r="Y16" s="59"/>
      <c r="Z16" s="59"/>
      <c r="AA16" s="59">
        <v>2010</v>
      </c>
      <c r="AB16" s="58">
        <v>0.5</v>
      </c>
      <c r="AC16">
        <v>7</v>
      </c>
      <c r="AD16">
        <v>214.7</v>
      </c>
      <c r="AE16" s="58">
        <v>62</v>
      </c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9">
        <v>11</v>
      </c>
      <c r="AZ16" s="59">
        <v>5</v>
      </c>
      <c r="BA16" s="59">
        <v>2011</v>
      </c>
      <c r="BC16" s="58">
        <v>5.25</v>
      </c>
      <c r="BD16" s="58">
        <v>124</v>
      </c>
      <c r="BE16" s="58">
        <v>85</v>
      </c>
      <c r="BF16" s="58">
        <v>6</v>
      </c>
      <c r="BG16" s="58">
        <v>221.8</v>
      </c>
      <c r="BH16" s="58">
        <v>86.7</v>
      </c>
      <c r="BI16" s="58">
        <v>100</v>
      </c>
      <c r="BJ16" s="58">
        <v>59</v>
      </c>
      <c r="BK16" s="58"/>
      <c r="BL16" s="58">
        <v>21</v>
      </c>
      <c r="BM16" s="58">
        <v>86.7</v>
      </c>
      <c r="BN16" s="58">
        <v>90</v>
      </c>
      <c r="BO16" s="58"/>
      <c r="BP16" s="58">
        <f t="shared" si="0"/>
        <v>0.13086200000000001</v>
      </c>
      <c r="BQ16" s="58">
        <f t="shared" si="1"/>
        <v>249.2609523809524</v>
      </c>
      <c r="BR16" s="58">
        <f t="shared" si="2"/>
        <v>171.42857142857142</v>
      </c>
      <c r="BS16" s="58">
        <f t="shared" si="3"/>
        <v>88.72</v>
      </c>
      <c r="BT16" s="58">
        <f t="shared" si="4"/>
        <v>260.14857142857142</v>
      </c>
    </row>
    <row r="17" spans="1:72" x14ac:dyDescent="0.25">
      <c r="A17" s="58"/>
      <c r="B17" s="58"/>
      <c r="C17" s="58" t="s">
        <v>121</v>
      </c>
      <c r="D17" s="58" t="s">
        <v>122</v>
      </c>
      <c r="E17" s="58">
        <v>14</v>
      </c>
      <c r="F17" s="58"/>
      <c r="G17" s="59">
        <v>4</v>
      </c>
      <c r="H17" s="59">
        <v>1</v>
      </c>
      <c r="I17" s="59">
        <v>2011</v>
      </c>
      <c r="J17" s="59">
        <v>25</v>
      </c>
      <c r="K17" s="59">
        <v>1</v>
      </c>
      <c r="L17" s="59">
        <v>2011</v>
      </c>
      <c r="M17" s="58">
        <v>13.5</v>
      </c>
      <c r="N17" s="58"/>
      <c r="O17" s="58">
        <v>100</v>
      </c>
      <c r="P17" s="59"/>
      <c r="Q17" s="59"/>
      <c r="R17" s="59">
        <v>2010</v>
      </c>
      <c r="S17" s="59"/>
      <c r="T17" s="59"/>
      <c r="U17" s="59">
        <v>2010</v>
      </c>
      <c r="V17" s="59"/>
      <c r="W17" s="59"/>
      <c r="X17" s="59">
        <v>2010</v>
      </c>
      <c r="Y17" s="59"/>
      <c r="Z17" s="59"/>
      <c r="AA17" s="59">
        <v>2010</v>
      </c>
      <c r="AB17" s="58">
        <v>0.5</v>
      </c>
      <c r="AC17">
        <v>8</v>
      </c>
      <c r="AD17">
        <v>84.7</v>
      </c>
      <c r="AE17" s="58">
        <v>24</v>
      </c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9">
        <v>11</v>
      </c>
      <c r="AZ17" s="59">
        <v>5</v>
      </c>
      <c r="BA17" s="59">
        <v>2011</v>
      </c>
      <c r="BC17" s="58">
        <v>5.25</v>
      </c>
      <c r="BD17" s="58">
        <v>80</v>
      </c>
      <c r="BE17" s="58">
        <v>196</v>
      </c>
      <c r="BF17" s="58">
        <v>4</v>
      </c>
      <c r="BG17" s="58">
        <v>522.70000000000005</v>
      </c>
      <c r="BH17" s="58">
        <v>165.4</v>
      </c>
      <c r="BI17" s="58">
        <v>100</v>
      </c>
      <c r="BJ17" s="58">
        <v>49.6</v>
      </c>
      <c r="BK17" s="58"/>
      <c r="BL17" s="58">
        <v>29.1</v>
      </c>
      <c r="BM17" s="58">
        <v>108.9</v>
      </c>
      <c r="BN17" s="58">
        <v>72</v>
      </c>
      <c r="BO17" s="58"/>
      <c r="BP17" s="58">
        <f t="shared" si="0"/>
        <v>0.25925920000000002</v>
      </c>
      <c r="BQ17" s="58">
        <f t="shared" si="1"/>
        <v>493.82704761904762</v>
      </c>
      <c r="BR17" s="58">
        <f t="shared" si="2"/>
        <v>208.29594647776469</v>
      </c>
      <c r="BS17" s="58">
        <f t="shared" si="3"/>
        <v>289.72514285714294</v>
      </c>
      <c r="BT17" s="58">
        <f t="shared" si="4"/>
        <v>498.02108933490763</v>
      </c>
    </row>
    <row r="18" spans="1:72" x14ac:dyDescent="0.25">
      <c r="A18" s="58"/>
      <c r="B18" s="58"/>
      <c r="C18" s="58" t="s">
        <v>113</v>
      </c>
      <c r="D18" s="58" t="s">
        <v>116</v>
      </c>
      <c r="E18" s="58">
        <v>15</v>
      </c>
      <c r="F18" s="58"/>
      <c r="G18" s="59">
        <v>4</v>
      </c>
      <c r="H18" s="59">
        <v>1</v>
      </c>
      <c r="I18" s="59">
        <v>2011</v>
      </c>
      <c r="J18" s="59">
        <v>25</v>
      </c>
      <c r="K18" s="59">
        <v>1</v>
      </c>
      <c r="L18" s="59">
        <v>2011</v>
      </c>
      <c r="M18" s="58">
        <v>13.5</v>
      </c>
      <c r="N18" s="58"/>
      <c r="O18" s="58">
        <v>100</v>
      </c>
      <c r="P18" s="59"/>
      <c r="Q18" s="59"/>
      <c r="R18" s="59">
        <v>2010</v>
      </c>
      <c r="S18" s="59"/>
      <c r="T18" s="59"/>
      <c r="U18" s="59">
        <v>2010</v>
      </c>
      <c r="V18" s="59"/>
      <c r="W18" s="59"/>
      <c r="X18" s="59">
        <v>2010</v>
      </c>
      <c r="Y18" s="59"/>
      <c r="Z18" s="59"/>
      <c r="AA18" s="59">
        <v>2010</v>
      </c>
      <c r="AB18" s="58">
        <v>0.5</v>
      </c>
      <c r="AC18" s="61">
        <v>11</v>
      </c>
      <c r="AD18" s="61">
        <v>556.9</v>
      </c>
      <c r="AE18" s="58">
        <v>172</v>
      </c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9">
        <v>11</v>
      </c>
      <c r="AZ18" s="59">
        <v>5</v>
      </c>
      <c r="BA18" s="59">
        <v>2011</v>
      </c>
      <c r="BC18" s="58">
        <v>5.25</v>
      </c>
      <c r="BD18" s="58">
        <v>148</v>
      </c>
      <c r="BE18" s="58">
        <v>200</v>
      </c>
      <c r="BF18" s="58">
        <v>5</v>
      </c>
      <c r="BG18" s="58">
        <v>1414.3</v>
      </c>
      <c r="BH18" s="58">
        <v>460.7</v>
      </c>
      <c r="BI18" s="58">
        <v>100</v>
      </c>
      <c r="BJ18" s="58">
        <v>23</v>
      </c>
      <c r="BK18" s="58"/>
      <c r="BL18" s="58">
        <v>12</v>
      </c>
      <c r="BM18" s="58">
        <v>105.3</v>
      </c>
      <c r="BN18" s="58">
        <v>94</v>
      </c>
      <c r="BO18" s="58"/>
      <c r="BP18" s="58">
        <f t="shared" si="0"/>
        <v>0.32528899999999999</v>
      </c>
      <c r="BQ18" s="58">
        <f t="shared" si="1"/>
        <v>619.5980952380952</v>
      </c>
      <c r="BR18" s="58">
        <f t="shared" si="2"/>
        <v>783.35458779903217</v>
      </c>
      <c r="BS18" s="58">
        <f t="shared" si="3"/>
        <v>323.26857142857142</v>
      </c>
      <c r="BT18" s="58">
        <f t="shared" si="4"/>
        <v>1106.6231592276035</v>
      </c>
    </row>
    <row r="19" spans="1:72" x14ac:dyDescent="0.25">
      <c r="A19" s="58"/>
      <c r="B19" s="58"/>
      <c r="C19" s="58" t="s">
        <v>113</v>
      </c>
      <c r="D19" s="58" t="s">
        <v>120</v>
      </c>
      <c r="E19" s="58">
        <v>16</v>
      </c>
      <c r="F19" s="58"/>
      <c r="G19" s="59">
        <v>4</v>
      </c>
      <c r="H19" s="59">
        <v>1</v>
      </c>
      <c r="I19" s="59">
        <v>2011</v>
      </c>
      <c r="J19" s="59">
        <v>25</v>
      </c>
      <c r="K19" s="59">
        <v>1</v>
      </c>
      <c r="L19" s="59">
        <v>2011</v>
      </c>
      <c r="M19" s="58">
        <v>13.5</v>
      </c>
      <c r="N19" s="58"/>
      <c r="O19" s="58">
        <v>100</v>
      </c>
      <c r="P19" s="59"/>
      <c r="Q19" s="59"/>
      <c r="R19" s="59">
        <v>2010</v>
      </c>
      <c r="S19" s="59"/>
      <c r="T19" s="59"/>
      <c r="U19" s="59">
        <v>2010</v>
      </c>
      <c r="V19" s="59"/>
      <c r="W19" s="59"/>
      <c r="X19" s="59">
        <v>2010</v>
      </c>
      <c r="Y19" s="59"/>
      <c r="Z19" s="59"/>
      <c r="AA19" s="59">
        <v>2010</v>
      </c>
      <c r="AB19" s="58">
        <v>0.5</v>
      </c>
      <c r="AC19" s="61">
        <v>10</v>
      </c>
      <c r="AD19" s="61">
        <v>538.9</v>
      </c>
      <c r="AE19" s="58">
        <v>156</v>
      </c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9">
        <v>11</v>
      </c>
      <c r="AZ19" s="59">
        <v>5</v>
      </c>
      <c r="BA19" s="59">
        <v>2011</v>
      </c>
      <c r="BC19" s="58">
        <v>5.25</v>
      </c>
      <c r="BD19" s="58">
        <v>161</v>
      </c>
      <c r="BE19" s="58">
        <v>162</v>
      </c>
      <c r="BF19" s="58">
        <v>6</v>
      </c>
      <c r="BG19" s="58">
        <v>1640</v>
      </c>
      <c r="BH19" s="58">
        <v>496.4</v>
      </c>
      <c r="BI19" s="58">
        <v>100</v>
      </c>
      <c r="BJ19" s="58">
        <v>62.6</v>
      </c>
      <c r="BK19" s="58"/>
      <c r="BL19" s="58">
        <v>27.1</v>
      </c>
      <c r="BM19" s="58">
        <v>106.9</v>
      </c>
      <c r="BN19" s="58">
        <v>92</v>
      </c>
      <c r="BO19" s="58"/>
      <c r="BP19" s="58">
        <f t="shared" si="0"/>
        <v>1.02664</v>
      </c>
      <c r="BQ19" s="58">
        <f t="shared" si="1"/>
        <v>1955.5047619047618</v>
      </c>
      <c r="BR19" s="58">
        <f t="shared" si="2"/>
        <v>813.73424205977983</v>
      </c>
      <c r="BS19" s="58">
        <f t="shared" si="3"/>
        <v>846.55238095238087</v>
      </c>
      <c r="BT19" s="58">
        <f t="shared" si="4"/>
        <v>1660.2866230121608</v>
      </c>
    </row>
    <row r="20" spans="1:72" x14ac:dyDescent="0.25">
      <c r="A20" s="58"/>
      <c r="B20" s="58"/>
      <c r="C20" s="58" t="s">
        <v>113</v>
      </c>
      <c r="D20" s="58" t="s">
        <v>115</v>
      </c>
      <c r="E20" s="58">
        <v>17</v>
      </c>
      <c r="F20" s="58"/>
      <c r="G20" s="59">
        <v>4</v>
      </c>
      <c r="H20" s="59">
        <v>1</v>
      </c>
      <c r="I20" s="59">
        <v>2011</v>
      </c>
      <c r="J20" s="59">
        <v>25</v>
      </c>
      <c r="K20" s="59">
        <v>1</v>
      </c>
      <c r="L20" s="59">
        <v>2011</v>
      </c>
      <c r="M20" s="58">
        <v>13.5</v>
      </c>
      <c r="N20" s="58"/>
      <c r="O20" s="58">
        <v>100</v>
      </c>
      <c r="P20" s="59"/>
      <c r="Q20" s="59"/>
      <c r="R20" s="59">
        <v>2010</v>
      </c>
      <c r="S20" s="59"/>
      <c r="T20" s="59"/>
      <c r="U20" s="59">
        <v>2010</v>
      </c>
      <c r="V20" s="59"/>
      <c r="W20" s="59"/>
      <c r="X20" s="59">
        <v>2010</v>
      </c>
      <c r="Y20" s="59"/>
      <c r="Z20" s="59"/>
      <c r="AA20" s="59">
        <v>2010</v>
      </c>
      <c r="AB20" s="58">
        <v>0.5</v>
      </c>
      <c r="AC20" s="61">
        <v>11</v>
      </c>
      <c r="AD20" s="61">
        <v>298.2</v>
      </c>
      <c r="AE20" s="58">
        <v>96</v>
      </c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9">
        <v>11</v>
      </c>
      <c r="AZ20" s="59">
        <v>5</v>
      </c>
      <c r="BA20" s="59">
        <v>2011</v>
      </c>
      <c r="BC20" s="58">
        <v>5.25</v>
      </c>
      <c r="BD20" s="58">
        <v>128</v>
      </c>
      <c r="BE20" s="58">
        <v>121</v>
      </c>
      <c r="BF20" s="58">
        <v>5</v>
      </c>
      <c r="BG20" s="58">
        <v>643.5</v>
      </c>
      <c r="BH20" s="58">
        <v>234.3</v>
      </c>
      <c r="BI20" s="58">
        <v>100</v>
      </c>
      <c r="BJ20" s="58">
        <v>50.5</v>
      </c>
      <c r="BK20" s="58"/>
      <c r="BL20" s="58">
        <v>30.1</v>
      </c>
      <c r="BM20" s="58">
        <v>103.3</v>
      </c>
      <c r="BN20" s="58">
        <v>88</v>
      </c>
      <c r="BO20" s="58"/>
      <c r="BP20" s="58">
        <f t="shared" si="0"/>
        <v>0.32496750000000002</v>
      </c>
      <c r="BQ20" s="58">
        <f t="shared" si="1"/>
        <v>618.98571428571427</v>
      </c>
      <c r="BR20" s="58">
        <f t="shared" si="2"/>
        <v>380.18531323468397</v>
      </c>
      <c r="BS20" s="58">
        <f t="shared" si="3"/>
        <v>368.94</v>
      </c>
      <c r="BT20" s="58">
        <f t="shared" si="4"/>
        <v>749.12531323468397</v>
      </c>
    </row>
    <row r="21" spans="1:72" x14ac:dyDescent="0.25">
      <c r="A21" s="58"/>
      <c r="B21" s="58"/>
      <c r="C21" s="58" t="s">
        <v>113</v>
      </c>
      <c r="D21" s="58" t="s">
        <v>122</v>
      </c>
      <c r="E21" s="58">
        <v>18</v>
      </c>
      <c r="F21" s="58"/>
      <c r="G21" s="59">
        <v>4</v>
      </c>
      <c r="H21" s="59">
        <v>1</v>
      </c>
      <c r="I21" s="59">
        <v>2011</v>
      </c>
      <c r="J21" s="59">
        <v>25</v>
      </c>
      <c r="K21" s="59">
        <v>1</v>
      </c>
      <c r="L21" s="59">
        <v>2011</v>
      </c>
      <c r="M21" s="58">
        <v>13.5</v>
      </c>
      <c r="N21" s="58"/>
      <c r="O21" s="58">
        <v>100</v>
      </c>
      <c r="P21" s="59"/>
      <c r="Q21" s="59"/>
      <c r="R21" s="59">
        <v>2010</v>
      </c>
      <c r="S21" s="59"/>
      <c r="T21" s="59"/>
      <c r="U21" s="59">
        <v>2010</v>
      </c>
      <c r="V21" s="59"/>
      <c r="W21" s="59"/>
      <c r="X21" s="59">
        <v>2010</v>
      </c>
      <c r="Y21" s="59"/>
      <c r="Z21" s="59"/>
      <c r="AA21" s="59">
        <v>2010</v>
      </c>
      <c r="AB21" s="58">
        <v>0.5</v>
      </c>
      <c r="AC21" s="61">
        <v>9</v>
      </c>
      <c r="AD21" s="61">
        <v>43.2</v>
      </c>
      <c r="AE21" s="58">
        <v>10</v>
      </c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9">
        <v>11</v>
      </c>
      <c r="AZ21" s="59">
        <v>5</v>
      </c>
      <c r="BA21" s="59">
        <v>2011</v>
      </c>
      <c r="BC21" s="58">
        <v>5.25</v>
      </c>
      <c r="BD21" s="58">
        <v>120</v>
      </c>
      <c r="BE21" s="58">
        <v>35</v>
      </c>
      <c r="BF21" s="58">
        <v>6</v>
      </c>
      <c r="BG21" s="58">
        <v>326.39999999999998</v>
      </c>
      <c r="BH21" s="58">
        <v>156.5</v>
      </c>
      <c r="BI21" s="58">
        <v>100</v>
      </c>
      <c r="BJ21" s="58">
        <v>52.1</v>
      </c>
      <c r="BK21" s="58"/>
      <c r="BL21" s="58">
        <v>36.1</v>
      </c>
      <c r="BM21" s="58">
        <v>103.1</v>
      </c>
      <c r="BN21" s="58">
        <v>90</v>
      </c>
      <c r="BO21" s="58"/>
      <c r="BP21" s="58">
        <f t="shared" si="0"/>
        <v>0.17005439999999999</v>
      </c>
      <c r="BQ21" s="58">
        <f t="shared" si="1"/>
        <v>323.91314285714282</v>
      </c>
      <c r="BR21" s="58">
        <f t="shared" si="2"/>
        <v>260.21892753221562</v>
      </c>
      <c r="BS21" s="58">
        <f t="shared" si="3"/>
        <v>224.4388571428571</v>
      </c>
      <c r="BT21" s="58">
        <f t="shared" si="4"/>
        <v>484.65778467507272</v>
      </c>
    </row>
    <row r="22" spans="1:72" x14ac:dyDescent="0.25">
      <c r="A22" s="58"/>
      <c r="B22" s="58"/>
      <c r="C22" s="58" t="s">
        <v>113</v>
      </c>
      <c r="D22" s="58" t="s">
        <v>119</v>
      </c>
      <c r="E22" s="58">
        <v>19</v>
      </c>
      <c r="F22" s="58"/>
      <c r="G22" s="59">
        <v>4</v>
      </c>
      <c r="H22" s="59">
        <v>1</v>
      </c>
      <c r="I22" s="59">
        <v>2011</v>
      </c>
      <c r="J22" s="59">
        <v>25</v>
      </c>
      <c r="K22" s="59">
        <v>1</v>
      </c>
      <c r="L22" s="59">
        <v>2011</v>
      </c>
      <c r="M22" s="58">
        <v>13.5</v>
      </c>
      <c r="N22" s="58"/>
      <c r="O22" s="58">
        <v>100</v>
      </c>
      <c r="P22" s="59"/>
      <c r="Q22" s="59"/>
      <c r="R22" s="59">
        <v>2010</v>
      </c>
      <c r="S22" s="59"/>
      <c r="T22" s="59"/>
      <c r="U22" s="59">
        <v>2010</v>
      </c>
      <c r="V22" s="59"/>
      <c r="W22" s="59"/>
      <c r="X22" s="59">
        <v>2010</v>
      </c>
      <c r="Y22" s="59"/>
      <c r="Z22" s="59"/>
      <c r="AA22" s="59">
        <v>2010</v>
      </c>
      <c r="AB22" s="58">
        <v>0.5</v>
      </c>
      <c r="AC22" s="61">
        <v>8</v>
      </c>
      <c r="AD22" s="61">
        <v>323.2</v>
      </c>
      <c r="AE22" s="58">
        <v>102</v>
      </c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9">
        <v>11</v>
      </c>
      <c r="AZ22" s="59">
        <v>5</v>
      </c>
      <c r="BA22" s="59">
        <v>2011</v>
      </c>
      <c r="BC22" s="58">
        <v>5.25</v>
      </c>
      <c r="BD22" s="58">
        <v>124</v>
      </c>
      <c r="BE22" s="58">
        <v>143</v>
      </c>
      <c r="BF22" s="58"/>
      <c r="BG22" s="58">
        <v>828.2</v>
      </c>
      <c r="BH22" s="58">
        <v>214.9</v>
      </c>
      <c r="BI22" s="58">
        <v>100</v>
      </c>
      <c r="BJ22" s="58">
        <v>58.5</v>
      </c>
      <c r="BK22" s="58"/>
      <c r="BL22" s="58">
        <v>26.5</v>
      </c>
      <c r="BM22" s="58">
        <v>104.7</v>
      </c>
      <c r="BN22" s="58">
        <v>110.7</v>
      </c>
      <c r="BO22" s="58"/>
      <c r="BP22" s="58">
        <f t="shared" si="0"/>
        <v>0.48449700000000001</v>
      </c>
      <c r="BQ22" s="58">
        <f t="shared" si="1"/>
        <v>922.85142857142864</v>
      </c>
      <c r="BR22" s="58">
        <f t="shared" si="2"/>
        <v>432.79083094555875</v>
      </c>
      <c r="BS22" s="58">
        <f t="shared" si="3"/>
        <v>418.04380952380961</v>
      </c>
      <c r="BT22" s="58">
        <f t="shared" si="4"/>
        <v>850.83464046936842</v>
      </c>
    </row>
    <row r="23" spans="1:72" x14ac:dyDescent="0.25">
      <c r="A23" s="58"/>
      <c r="B23" s="62"/>
      <c r="C23" s="62" t="s">
        <v>113</v>
      </c>
      <c r="D23" s="62" t="s">
        <v>114</v>
      </c>
      <c r="E23" s="62">
        <v>20</v>
      </c>
      <c r="F23" s="62"/>
      <c r="G23" s="59">
        <v>4</v>
      </c>
      <c r="H23" s="59">
        <v>1</v>
      </c>
      <c r="I23" s="59">
        <v>2011</v>
      </c>
      <c r="J23" s="59">
        <v>25</v>
      </c>
      <c r="K23" s="59">
        <v>1</v>
      </c>
      <c r="L23" s="59">
        <v>2011</v>
      </c>
      <c r="M23" s="58">
        <v>13.5</v>
      </c>
      <c r="N23" s="62"/>
      <c r="O23" s="58">
        <v>100</v>
      </c>
      <c r="P23" s="63"/>
      <c r="Q23" s="63"/>
      <c r="R23" s="63">
        <v>2010</v>
      </c>
      <c r="S23" s="63"/>
      <c r="T23" s="63"/>
      <c r="U23" s="63">
        <v>2010</v>
      </c>
      <c r="V23" s="63"/>
      <c r="W23" s="63"/>
      <c r="X23" s="63">
        <v>2010</v>
      </c>
      <c r="Y23" s="63"/>
      <c r="Z23" s="63"/>
      <c r="AA23" s="63">
        <v>2010</v>
      </c>
      <c r="AB23" s="58">
        <v>0.5</v>
      </c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3">
        <v>11</v>
      </c>
      <c r="AZ23" s="63">
        <v>5</v>
      </c>
      <c r="BA23" s="63">
        <v>2011</v>
      </c>
      <c r="BC23" s="58">
        <v>5.25</v>
      </c>
      <c r="BD23" s="62"/>
      <c r="BE23" s="62"/>
      <c r="BF23" s="62"/>
      <c r="BG23" s="62"/>
      <c r="BH23" s="62"/>
      <c r="BI23" s="62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</row>
    <row r="24" spans="1:72" x14ac:dyDescent="0.25">
      <c r="B24" s="6"/>
      <c r="C24" s="6" t="s">
        <v>113</v>
      </c>
      <c r="D24" s="6" t="s">
        <v>117</v>
      </c>
      <c r="E24" s="64">
        <v>21</v>
      </c>
      <c r="F24" s="6"/>
      <c r="G24" s="59">
        <v>4</v>
      </c>
      <c r="H24" s="59">
        <v>1</v>
      </c>
      <c r="I24" s="59">
        <v>2011</v>
      </c>
      <c r="J24" s="59">
        <v>25</v>
      </c>
      <c r="K24" s="59">
        <v>1</v>
      </c>
      <c r="L24" s="59">
        <v>2011</v>
      </c>
      <c r="M24" s="58">
        <v>13.5</v>
      </c>
      <c r="N24" s="6"/>
      <c r="O24" s="58">
        <v>100</v>
      </c>
      <c r="P24" s="6"/>
      <c r="Q24" s="6"/>
      <c r="R24" s="63">
        <v>2010</v>
      </c>
      <c r="S24" s="6"/>
      <c r="T24" s="6"/>
      <c r="U24" s="63">
        <v>2010</v>
      </c>
      <c r="V24" s="6"/>
      <c r="W24" s="6"/>
      <c r="X24" s="63">
        <v>2010</v>
      </c>
      <c r="Y24" s="6"/>
      <c r="Z24" s="6"/>
      <c r="AA24" s="63">
        <v>2010</v>
      </c>
      <c r="AB24" s="58">
        <v>0.5</v>
      </c>
      <c r="AC24" s="6">
        <v>12</v>
      </c>
      <c r="AD24" s="6">
        <v>133.69999999999999</v>
      </c>
      <c r="AE24" s="6">
        <v>44</v>
      </c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5">
        <v>11</v>
      </c>
      <c r="AZ24" s="65">
        <v>5</v>
      </c>
      <c r="BA24" s="65">
        <v>2011</v>
      </c>
      <c r="BB24" s="6"/>
      <c r="BC24" s="58">
        <v>5.25</v>
      </c>
      <c r="BD24" s="64">
        <v>93</v>
      </c>
      <c r="BE24" s="64">
        <v>89</v>
      </c>
      <c r="BF24" s="6"/>
      <c r="BG24" s="6">
        <v>210.3</v>
      </c>
      <c r="BH24" s="64">
        <v>79.2</v>
      </c>
      <c r="BI24" s="64">
        <v>100</v>
      </c>
      <c r="BJ24" s="61">
        <v>48.6</v>
      </c>
      <c r="BL24" s="61">
        <v>36.5</v>
      </c>
      <c r="BM24" s="61">
        <v>79.2</v>
      </c>
      <c r="BN24" s="61">
        <v>64</v>
      </c>
      <c r="BP24" s="58">
        <f t="shared" si="0"/>
        <v>0.1022058</v>
      </c>
      <c r="BQ24" s="58">
        <f t="shared" si="1"/>
        <v>194.67771428571427</v>
      </c>
      <c r="BR24" s="58">
        <f t="shared" si="2"/>
        <v>121.9047619047619</v>
      </c>
      <c r="BS24" s="58">
        <f t="shared" si="3"/>
        <v>146.20857142857145</v>
      </c>
      <c r="BT24" s="58">
        <f t="shared" si="4"/>
        <v>268.11333333333334</v>
      </c>
    </row>
    <row r="25" spans="1:72" x14ac:dyDescent="0.25">
      <c r="B25" s="6"/>
      <c r="C25" s="6" t="s">
        <v>121</v>
      </c>
      <c r="D25" s="6" t="s">
        <v>117</v>
      </c>
      <c r="E25" s="64">
        <v>22</v>
      </c>
      <c r="F25" s="6"/>
      <c r="G25" s="59">
        <v>4</v>
      </c>
      <c r="H25" s="59">
        <v>1</v>
      </c>
      <c r="I25" s="59">
        <v>2011</v>
      </c>
      <c r="J25" s="59">
        <v>25</v>
      </c>
      <c r="K25" s="59">
        <v>1</v>
      </c>
      <c r="L25" s="59">
        <v>2011</v>
      </c>
      <c r="M25" s="58">
        <v>13.5</v>
      </c>
      <c r="N25" s="6"/>
      <c r="O25" s="58">
        <v>100</v>
      </c>
      <c r="P25" s="6"/>
      <c r="Q25" s="6"/>
      <c r="R25" s="63">
        <v>2010</v>
      </c>
      <c r="S25" s="6"/>
      <c r="T25" s="6"/>
      <c r="U25" s="63">
        <v>2010</v>
      </c>
      <c r="V25" s="6"/>
      <c r="W25" s="6"/>
      <c r="X25" s="63">
        <v>2010</v>
      </c>
      <c r="Y25" s="6"/>
      <c r="Z25" s="6"/>
      <c r="AA25" s="63">
        <v>2010</v>
      </c>
      <c r="AB25" s="58">
        <v>0.5</v>
      </c>
      <c r="AC25" s="6">
        <v>6</v>
      </c>
      <c r="AD25" s="6">
        <v>576.70000000000005</v>
      </c>
      <c r="AE25" s="6">
        <v>178</v>
      </c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5">
        <v>11</v>
      </c>
      <c r="AZ25" s="65">
        <v>5</v>
      </c>
      <c r="BA25" s="65">
        <v>2011</v>
      </c>
      <c r="BB25" s="6"/>
      <c r="BC25" s="58">
        <v>5.25</v>
      </c>
      <c r="BD25" s="64">
        <v>117</v>
      </c>
      <c r="BE25" s="64">
        <v>337</v>
      </c>
      <c r="BF25" s="6"/>
      <c r="BG25" s="64">
        <v>1760.4</v>
      </c>
      <c r="BH25" s="64">
        <v>109.2</v>
      </c>
      <c r="BI25" s="64">
        <v>100</v>
      </c>
      <c r="BJ25" s="66">
        <v>51.2</v>
      </c>
      <c r="BL25" s="61">
        <v>24.8</v>
      </c>
      <c r="BM25" s="61">
        <v>109.2</v>
      </c>
      <c r="BN25" s="61">
        <v>94</v>
      </c>
      <c r="BP25" s="58">
        <f t="shared" si="0"/>
        <v>0.90132480000000015</v>
      </c>
      <c r="BQ25" s="58">
        <f t="shared" si="1"/>
        <v>1716.8091428571431</v>
      </c>
      <c r="BR25" s="58">
        <f t="shared" si="2"/>
        <v>179.04761904761904</v>
      </c>
      <c r="BS25" s="58">
        <f t="shared" si="3"/>
        <v>831.57942857142859</v>
      </c>
      <c r="BT25" s="58">
        <f t="shared" si="4"/>
        <v>1010.6270476190476</v>
      </c>
    </row>
    <row r="26" spans="1:72" x14ac:dyDescent="0.25">
      <c r="B26" s="6"/>
      <c r="C26" s="6" t="s">
        <v>121</v>
      </c>
      <c r="D26" s="6" t="s">
        <v>122</v>
      </c>
      <c r="E26" s="64">
        <v>23</v>
      </c>
      <c r="F26" s="6"/>
      <c r="G26" s="59">
        <v>4</v>
      </c>
      <c r="H26" s="59">
        <v>1</v>
      </c>
      <c r="I26" s="59">
        <v>2011</v>
      </c>
      <c r="J26" s="59">
        <v>25</v>
      </c>
      <c r="K26" s="59">
        <v>1</v>
      </c>
      <c r="L26" s="59">
        <v>2011</v>
      </c>
      <c r="M26" s="58">
        <v>13.5</v>
      </c>
      <c r="N26" s="6"/>
      <c r="O26" s="58">
        <v>100</v>
      </c>
      <c r="P26" s="6"/>
      <c r="Q26" s="6"/>
      <c r="R26" s="63">
        <v>2010</v>
      </c>
      <c r="S26" s="6"/>
      <c r="T26" s="6"/>
      <c r="U26" s="63">
        <v>2010</v>
      </c>
      <c r="V26" s="6"/>
      <c r="W26" s="6"/>
      <c r="X26" s="63">
        <v>2010</v>
      </c>
      <c r="Y26" s="6"/>
      <c r="Z26" s="6"/>
      <c r="AA26" s="63">
        <v>2010</v>
      </c>
      <c r="AB26" s="58">
        <v>0.5</v>
      </c>
      <c r="AC26" s="6">
        <v>6</v>
      </c>
      <c r="AD26" s="6">
        <v>277.5</v>
      </c>
      <c r="AE26" s="6">
        <v>76</v>
      </c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5">
        <v>11</v>
      </c>
      <c r="AZ26" s="65">
        <v>5</v>
      </c>
      <c r="BA26" s="65">
        <v>2011</v>
      </c>
      <c r="BB26" s="6"/>
      <c r="BC26" s="58">
        <v>5.25</v>
      </c>
      <c r="BD26" s="64">
        <v>77</v>
      </c>
      <c r="BE26" s="64">
        <v>123</v>
      </c>
      <c r="BF26" s="6"/>
      <c r="BG26" s="64">
        <v>1569.2</v>
      </c>
      <c r="BH26" s="64">
        <v>484.1</v>
      </c>
      <c r="BI26" s="64">
        <v>100</v>
      </c>
      <c r="BJ26" s="66">
        <v>55.8</v>
      </c>
      <c r="BL26" s="61">
        <v>23.1</v>
      </c>
      <c r="BM26" s="61">
        <v>106.4</v>
      </c>
      <c r="BN26" s="61">
        <v>94</v>
      </c>
      <c r="BP26" s="58">
        <f t="shared" si="0"/>
        <v>0.87561359999999988</v>
      </c>
      <c r="BQ26" s="58">
        <f t="shared" si="1"/>
        <v>1667.8354285714283</v>
      </c>
      <c r="BR26" s="58">
        <f t="shared" si="2"/>
        <v>814.63301109917643</v>
      </c>
      <c r="BS26" s="58">
        <f t="shared" si="3"/>
        <v>690.44800000000009</v>
      </c>
      <c r="BT26" s="58">
        <f t="shared" si="4"/>
        <v>1505.0810110991765</v>
      </c>
    </row>
    <row r="27" spans="1:72" x14ac:dyDescent="0.25">
      <c r="B27" s="6"/>
      <c r="C27" s="6" t="s">
        <v>121</v>
      </c>
      <c r="D27" s="6" t="s">
        <v>123</v>
      </c>
      <c r="E27" s="64">
        <v>24</v>
      </c>
      <c r="F27" s="6"/>
      <c r="G27" s="59">
        <v>4</v>
      </c>
      <c r="H27" s="59">
        <v>1</v>
      </c>
      <c r="I27" s="59">
        <v>2011</v>
      </c>
      <c r="J27" s="59">
        <v>25</v>
      </c>
      <c r="K27" s="59">
        <v>1</v>
      </c>
      <c r="L27" s="59">
        <v>2011</v>
      </c>
      <c r="M27" s="58">
        <v>13.5</v>
      </c>
      <c r="N27" s="6"/>
      <c r="O27" s="58">
        <v>100</v>
      </c>
      <c r="P27" s="6"/>
      <c r="Q27" s="6"/>
      <c r="R27" s="63">
        <v>2010</v>
      </c>
      <c r="S27" s="6"/>
      <c r="T27" s="6"/>
      <c r="U27" s="63">
        <v>2010</v>
      </c>
      <c r="V27" s="6"/>
      <c r="W27" s="6"/>
      <c r="X27" s="63">
        <v>2010</v>
      </c>
      <c r="Y27" s="6"/>
      <c r="Z27" s="6"/>
      <c r="AA27" s="63">
        <v>2010</v>
      </c>
      <c r="AB27" s="58">
        <v>0.5</v>
      </c>
      <c r="AC27" s="6">
        <v>10</v>
      </c>
      <c r="AD27" s="6">
        <v>561.6</v>
      </c>
      <c r="AE27" s="6">
        <v>166</v>
      </c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5">
        <v>11</v>
      </c>
      <c r="AZ27" s="65">
        <v>5</v>
      </c>
      <c r="BA27" s="65">
        <v>2011</v>
      </c>
      <c r="BB27" s="6"/>
      <c r="BC27" s="58">
        <v>5.25</v>
      </c>
      <c r="BD27" s="64">
        <v>138</v>
      </c>
      <c r="BE27" s="64">
        <v>108</v>
      </c>
      <c r="BF27" s="6"/>
      <c r="BG27" s="64">
        <v>1664.1</v>
      </c>
      <c r="BH27" s="64">
        <v>430.5</v>
      </c>
      <c r="BI27" s="64">
        <v>100</v>
      </c>
      <c r="BJ27" s="66">
        <v>53.5</v>
      </c>
      <c r="BL27" s="61">
        <v>23.6</v>
      </c>
      <c r="BM27" s="61">
        <v>104.1</v>
      </c>
      <c r="BN27" s="61">
        <v>105.9</v>
      </c>
      <c r="BP27" s="58">
        <f t="shared" si="0"/>
        <v>0.89029349999999996</v>
      </c>
      <c r="BQ27" s="58">
        <f t="shared" si="1"/>
        <v>1695.7971428571427</v>
      </c>
      <c r="BR27" s="58">
        <f t="shared" si="2"/>
        <v>834.17867435158507</v>
      </c>
      <c r="BS27" s="58">
        <f t="shared" si="3"/>
        <v>748.05257142857147</v>
      </c>
      <c r="BT27" s="58">
        <f t="shared" si="4"/>
        <v>1582.2312457801565</v>
      </c>
    </row>
    <row r="28" spans="1:72" x14ac:dyDescent="0.25">
      <c r="B28" s="6"/>
      <c r="C28" s="6" t="s">
        <v>121</v>
      </c>
      <c r="D28" s="6" t="s">
        <v>115</v>
      </c>
      <c r="E28" s="64">
        <v>25</v>
      </c>
      <c r="F28" s="6"/>
      <c r="G28" s="59">
        <v>4</v>
      </c>
      <c r="H28" s="59">
        <v>1</v>
      </c>
      <c r="I28" s="59">
        <v>2011</v>
      </c>
      <c r="J28" s="59">
        <v>25</v>
      </c>
      <c r="K28" s="59">
        <v>1</v>
      </c>
      <c r="L28" s="59">
        <v>2011</v>
      </c>
      <c r="M28" s="58">
        <v>13.5</v>
      </c>
      <c r="N28" s="6"/>
      <c r="O28" s="58">
        <v>100</v>
      </c>
      <c r="P28" s="6"/>
      <c r="Q28" s="6"/>
      <c r="R28" s="63">
        <v>2010</v>
      </c>
      <c r="S28" s="6"/>
      <c r="T28" s="6"/>
      <c r="U28" s="63">
        <v>2010</v>
      </c>
      <c r="V28" s="6"/>
      <c r="W28" s="6"/>
      <c r="X28" s="63">
        <v>2010</v>
      </c>
      <c r="Y28" s="6"/>
      <c r="Z28" s="6"/>
      <c r="AA28" s="63">
        <v>2010</v>
      </c>
      <c r="AB28" s="58">
        <v>0.5</v>
      </c>
      <c r="AC28" s="6">
        <v>10</v>
      </c>
      <c r="AD28" s="6">
        <v>418.5</v>
      </c>
      <c r="AE28" s="6">
        <v>126</v>
      </c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5">
        <v>11</v>
      </c>
      <c r="AZ28" s="65">
        <v>5</v>
      </c>
      <c r="BA28" s="65">
        <v>2011</v>
      </c>
      <c r="BB28" s="6"/>
      <c r="BC28" s="58">
        <v>5.25</v>
      </c>
      <c r="BD28" s="64">
        <v>139</v>
      </c>
      <c r="BE28" s="64">
        <v>40</v>
      </c>
      <c r="BF28" s="6"/>
      <c r="BG28" s="64">
        <v>1464.7</v>
      </c>
      <c r="BH28" s="64">
        <v>365.5</v>
      </c>
      <c r="BI28" s="64">
        <v>100</v>
      </c>
      <c r="BJ28" s="66">
        <v>62.2</v>
      </c>
      <c r="BL28" s="61">
        <v>29.1</v>
      </c>
      <c r="BM28" s="61">
        <v>102.8</v>
      </c>
      <c r="BN28" s="61">
        <v>90</v>
      </c>
      <c r="BP28" s="58">
        <f t="shared" si="0"/>
        <v>0.91104340000000006</v>
      </c>
      <c r="BQ28" s="58">
        <f t="shared" si="1"/>
        <v>1735.3207619047621</v>
      </c>
      <c r="BR28" s="58">
        <f t="shared" si="2"/>
        <v>609.50528071150643</v>
      </c>
      <c r="BS28" s="58">
        <f t="shared" si="3"/>
        <v>811.86228571428592</v>
      </c>
      <c r="BT28" s="58">
        <f t="shared" si="4"/>
        <v>1421.3675664257923</v>
      </c>
    </row>
    <row r="29" spans="1:72" x14ac:dyDescent="0.25">
      <c r="B29" s="6"/>
      <c r="C29" s="6" t="s">
        <v>121</v>
      </c>
      <c r="D29" s="6" t="s">
        <v>114</v>
      </c>
      <c r="E29" s="64">
        <v>26</v>
      </c>
      <c r="F29" s="6"/>
      <c r="G29" s="59">
        <v>4</v>
      </c>
      <c r="H29" s="59">
        <v>1</v>
      </c>
      <c r="I29" s="59">
        <v>2011</v>
      </c>
      <c r="J29" s="59">
        <v>25</v>
      </c>
      <c r="K29" s="59">
        <v>1</v>
      </c>
      <c r="L29" s="59">
        <v>2011</v>
      </c>
      <c r="M29" s="58">
        <v>13.5</v>
      </c>
      <c r="N29" s="6"/>
      <c r="O29" s="58">
        <v>100</v>
      </c>
      <c r="P29" s="6"/>
      <c r="Q29" s="6"/>
      <c r="R29" s="63">
        <v>2010</v>
      </c>
      <c r="S29" s="6"/>
      <c r="T29" s="6"/>
      <c r="U29" s="63">
        <v>2010</v>
      </c>
      <c r="V29" s="6"/>
      <c r="W29" s="6"/>
      <c r="X29" s="63">
        <v>2010</v>
      </c>
      <c r="Y29" s="6"/>
      <c r="Z29" s="6"/>
      <c r="AA29" s="63">
        <v>2010</v>
      </c>
      <c r="AB29" s="58">
        <v>0.5</v>
      </c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5">
        <v>11</v>
      </c>
      <c r="AZ29" s="65">
        <v>5</v>
      </c>
      <c r="BA29" s="65">
        <v>2011</v>
      </c>
      <c r="BB29" s="6"/>
      <c r="BC29" s="58">
        <v>5.25</v>
      </c>
      <c r="BD29" s="6"/>
      <c r="BE29" s="6"/>
      <c r="BF29" s="6"/>
      <c r="BG29" s="6"/>
      <c r="BH29" s="6"/>
      <c r="BI29" s="6"/>
      <c r="BP29" s="58"/>
      <c r="BQ29" s="58"/>
      <c r="BR29" s="58"/>
      <c r="BS29" s="58"/>
      <c r="BT29" s="58"/>
    </row>
    <row r="30" spans="1:72" x14ac:dyDescent="0.25">
      <c r="B30" s="6"/>
      <c r="C30" s="6" t="s">
        <v>121</v>
      </c>
      <c r="D30" s="6" t="s">
        <v>116</v>
      </c>
      <c r="E30" s="64">
        <v>27</v>
      </c>
      <c r="F30" s="6"/>
      <c r="G30" s="59">
        <v>4</v>
      </c>
      <c r="H30" s="59">
        <v>1</v>
      </c>
      <c r="I30" s="59">
        <v>2011</v>
      </c>
      <c r="J30" s="59">
        <v>25</v>
      </c>
      <c r="K30" s="59">
        <v>1</v>
      </c>
      <c r="L30" s="59">
        <v>2011</v>
      </c>
      <c r="M30" s="58">
        <v>13.5</v>
      </c>
      <c r="N30" s="6"/>
      <c r="O30" s="58">
        <v>100</v>
      </c>
      <c r="P30" s="6"/>
      <c r="Q30" s="6"/>
      <c r="R30" s="63">
        <v>2010</v>
      </c>
      <c r="S30" s="6"/>
      <c r="T30" s="6"/>
      <c r="U30" s="63">
        <v>2010</v>
      </c>
      <c r="V30" s="6"/>
      <c r="W30" s="6"/>
      <c r="X30" s="63">
        <v>2010</v>
      </c>
      <c r="Y30" s="6"/>
      <c r="Z30" s="6"/>
      <c r="AA30" s="63">
        <v>2010</v>
      </c>
      <c r="AB30" s="58">
        <v>0.5</v>
      </c>
      <c r="AC30" s="6">
        <v>8</v>
      </c>
      <c r="AD30" s="6">
        <v>131.80000000000001</v>
      </c>
      <c r="AE30" s="6">
        <v>40</v>
      </c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5">
        <v>11</v>
      </c>
      <c r="AZ30" s="65">
        <v>5</v>
      </c>
      <c r="BA30" s="65">
        <v>2011</v>
      </c>
      <c r="BB30" s="6"/>
      <c r="BC30" s="58">
        <v>5.25</v>
      </c>
      <c r="BD30" s="65">
        <v>53</v>
      </c>
      <c r="BE30" s="65">
        <v>57</v>
      </c>
      <c r="BF30" s="6"/>
      <c r="BG30" s="6">
        <v>264.10000000000002</v>
      </c>
      <c r="BH30" s="6">
        <v>89.1</v>
      </c>
      <c r="BI30" s="6">
        <v>100</v>
      </c>
      <c r="BJ30" s="67">
        <v>34.1</v>
      </c>
      <c r="BL30">
        <v>24.2</v>
      </c>
      <c r="BM30">
        <v>89.1</v>
      </c>
      <c r="BN30" s="61">
        <v>78</v>
      </c>
      <c r="BP30" s="58">
        <f t="shared" si="0"/>
        <v>9.0058100000000016E-2</v>
      </c>
      <c r="BQ30" s="58">
        <f t="shared" si="1"/>
        <v>171.53923809523812</v>
      </c>
      <c r="BR30" s="58">
        <f t="shared" si="2"/>
        <v>148.57142857142858</v>
      </c>
      <c r="BS30" s="58">
        <f t="shared" si="3"/>
        <v>121.73752380952382</v>
      </c>
      <c r="BT30" s="58">
        <f t="shared" si="4"/>
        <v>270.30895238095241</v>
      </c>
    </row>
    <row r="31" spans="1:72" x14ac:dyDescent="0.25">
      <c r="B31" s="6"/>
      <c r="C31" s="6" t="s">
        <v>121</v>
      </c>
      <c r="D31" s="6" t="s">
        <v>119</v>
      </c>
      <c r="E31" s="64">
        <v>28</v>
      </c>
      <c r="F31" s="6"/>
      <c r="G31" s="59">
        <v>4</v>
      </c>
      <c r="H31" s="59">
        <v>1</v>
      </c>
      <c r="I31" s="59">
        <v>2011</v>
      </c>
      <c r="J31" s="59">
        <v>25</v>
      </c>
      <c r="K31" s="59">
        <v>1</v>
      </c>
      <c r="L31" s="59">
        <v>2011</v>
      </c>
      <c r="M31" s="58">
        <v>13.5</v>
      </c>
      <c r="N31" s="6"/>
      <c r="O31" s="58">
        <v>100</v>
      </c>
      <c r="P31" s="6"/>
      <c r="Q31" s="6"/>
      <c r="R31" s="63">
        <v>2010</v>
      </c>
      <c r="S31" s="6"/>
      <c r="T31" s="6"/>
      <c r="U31" s="63">
        <v>2010</v>
      </c>
      <c r="V31" s="6"/>
      <c r="W31" s="6"/>
      <c r="X31" s="63">
        <v>2010</v>
      </c>
      <c r="Y31" s="6"/>
      <c r="Z31" s="6"/>
      <c r="AA31" s="63">
        <v>2010</v>
      </c>
      <c r="AB31" s="58">
        <v>0.5</v>
      </c>
      <c r="AC31" s="64">
        <v>6</v>
      </c>
      <c r="AD31" s="64">
        <v>38.9</v>
      </c>
      <c r="AE31" s="6">
        <v>8</v>
      </c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5">
        <v>11</v>
      </c>
      <c r="AZ31" s="65">
        <v>5</v>
      </c>
      <c r="BA31" s="65">
        <v>2011</v>
      </c>
      <c r="BB31" s="6"/>
      <c r="BC31" s="58">
        <v>5.25</v>
      </c>
      <c r="BD31" s="65">
        <v>51</v>
      </c>
      <c r="BE31" s="65">
        <v>53</v>
      </c>
      <c r="BF31" s="6"/>
      <c r="BG31" s="6">
        <v>219.7</v>
      </c>
      <c r="BH31" s="6">
        <v>71.099999999999994</v>
      </c>
      <c r="BI31" s="6">
        <v>100</v>
      </c>
      <c r="BJ31" s="68">
        <v>52.8</v>
      </c>
      <c r="BL31">
        <v>20.6</v>
      </c>
      <c r="BM31">
        <v>71.099999999999994</v>
      </c>
      <c r="BN31" s="61">
        <v>56</v>
      </c>
      <c r="BP31" s="58">
        <f t="shared" si="0"/>
        <v>0.1160016</v>
      </c>
      <c r="BQ31" s="58">
        <f t="shared" si="1"/>
        <v>220.9554285714286</v>
      </c>
      <c r="BR31" s="58">
        <f t="shared" si="2"/>
        <v>106.66666666666667</v>
      </c>
      <c r="BS31" s="58">
        <f t="shared" si="3"/>
        <v>86.20609523809523</v>
      </c>
      <c r="BT31" s="58">
        <f t="shared" si="4"/>
        <v>192.87276190476189</v>
      </c>
    </row>
    <row r="32" spans="1:72" x14ac:dyDescent="0.25">
      <c r="B32" s="6"/>
      <c r="C32" s="6" t="s">
        <v>121</v>
      </c>
      <c r="D32" s="6" t="s">
        <v>120</v>
      </c>
      <c r="E32" s="64">
        <v>29</v>
      </c>
      <c r="F32" s="6"/>
      <c r="G32" s="59">
        <v>4</v>
      </c>
      <c r="H32" s="59">
        <v>1</v>
      </c>
      <c r="I32" s="59">
        <v>2011</v>
      </c>
      <c r="J32" s="59">
        <v>25</v>
      </c>
      <c r="K32" s="59">
        <v>1</v>
      </c>
      <c r="L32" s="59">
        <v>2011</v>
      </c>
      <c r="M32" s="58">
        <v>13.5</v>
      </c>
      <c r="N32" s="6"/>
      <c r="O32" s="58">
        <v>100</v>
      </c>
      <c r="P32" s="6"/>
      <c r="Q32" s="6"/>
      <c r="R32" s="63">
        <v>2010</v>
      </c>
      <c r="S32" s="6"/>
      <c r="T32" s="6"/>
      <c r="U32" s="63">
        <v>2010</v>
      </c>
      <c r="V32" s="6"/>
      <c r="W32" s="6"/>
      <c r="X32" s="63">
        <v>2010</v>
      </c>
      <c r="Y32" s="6"/>
      <c r="Z32" s="6"/>
      <c r="AA32" s="63">
        <v>2010</v>
      </c>
      <c r="AB32" s="58">
        <v>0.5</v>
      </c>
      <c r="AC32" s="6">
        <v>4</v>
      </c>
      <c r="AD32" s="6">
        <v>320.8</v>
      </c>
      <c r="AE32" s="6">
        <v>102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5">
        <v>11</v>
      </c>
      <c r="AZ32" s="65">
        <v>5</v>
      </c>
      <c r="BA32" s="65">
        <v>2011</v>
      </c>
      <c r="BB32" s="6"/>
      <c r="BC32" s="58">
        <v>5.25</v>
      </c>
      <c r="BD32" s="65">
        <v>100</v>
      </c>
      <c r="BE32" s="65">
        <v>386</v>
      </c>
      <c r="BF32" s="6"/>
      <c r="BG32" s="6">
        <v>1311.4</v>
      </c>
      <c r="BH32" s="6">
        <v>286.60000000000002</v>
      </c>
      <c r="BI32" s="6">
        <v>100</v>
      </c>
      <c r="BJ32" s="68">
        <v>77</v>
      </c>
      <c r="BL32">
        <v>21.3</v>
      </c>
      <c r="BM32">
        <v>103.6</v>
      </c>
      <c r="BN32" s="61">
        <v>92</v>
      </c>
      <c r="BP32" s="58">
        <f t="shared" si="0"/>
        <v>1.0097780000000001</v>
      </c>
      <c r="BQ32" s="58">
        <f t="shared" si="1"/>
        <v>1923.3866666666668</v>
      </c>
      <c r="BR32" s="58">
        <f t="shared" si="2"/>
        <v>484.78029049457621</v>
      </c>
      <c r="BS32" s="58">
        <f t="shared" si="3"/>
        <v>532.05371428571436</v>
      </c>
      <c r="BT32" s="58">
        <f t="shared" si="4"/>
        <v>1016.8340047802906</v>
      </c>
    </row>
    <row r="33" spans="2:72" x14ac:dyDescent="0.25">
      <c r="B33" s="6"/>
      <c r="C33" s="6" t="s">
        <v>121</v>
      </c>
      <c r="D33" s="6" t="s">
        <v>114</v>
      </c>
      <c r="E33" s="64">
        <v>30</v>
      </c>
      <c r="F33" s="6"/>
      <c r="G33" s="59">
        <v>4</v>
      </c>
      <c r="H33" s="59">
        <v>1</v>
      </c>
      <c r="I33" s="59">
        <v>2011</v>
      </c>
      <c r="J33" s="59">
        <v>25</v>
      </c>
      <c r="K33" s="59">
        <v>1</v>
      </c>
      <c r="L33" s="59">
        <v>2011</v>
      </c>
      <c r="M33" s="58">
        <v>13.5</v>
      </c>
      <c r="N33" s="6"/>
      <c r="O33" s="58">
        <v>100</v>
      </c>
      <c r="P33" s="6"/>
      <c r="Q33" s="6"/>
      <c r="R33" s="63">
        <v>2010</v>
      </c>
      <c r="S33" s="6"/>
      <c r="T33" s="6"/>
      <c r="U33" s="63">
        <v>2010</v>
      </c>
      <c r="V33" s="6"/>
      <c r="W33" s="6"/>
      <c r="X33" s="63">
        <v>2010</v>
      </c>
      <c r="Y33" s="6"/>
      <c r="Z33" s="6"/>
      <c r="AA33" s="63">
        <v>2010</v>
      </c>
      <c r="AB33" s="58">
        <v>0.5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5">
        <v>11</v>
      </c>
      <c r="AZ33" s="65">
        <v>5</v>
      </c>
      <c r="BA33" s="65">
        <v>2011</v>
      </c>
      <c r="BB33" s="6"/>
      <c r="BC33" s="58">
        <v>5.25</v>
      </c>
      <c r="BD33" s="6"/>
      <c r="BE33" s="6"/>
      <c r="BF33" s="6"/>
      <c r="BG33" s="6"/>
      <c r="BH33" s="6"/>
      <c r="BI33" s="6"/>
      <c r="BP33" s="58"/>
      <c r="BQ33" s="58"/>
      <c r="BR33" s="58"/>
      <c r="BS33" s="58"/>
      <c r="BT33" s="58"/>
    </row>
    <row r="34" spans="2:72" x14ac:dyDescent="0.25">
      <c r="B34" s="6"/>
      <c r="C34" s="6" t="s">
        <v>121</v>
      </c>
      <c r="D34" s="6" t="s">
        <v>117</v>
      </c>
      <c r="E34" s="64">
        <v>31</v>
      </c>
      <c r="F34" s="6"/>
      <c r="G34" s="59">
        <v>4</v>
      </c>
      <c r="H34" s="59">
        <v>1</v>
      </c>
      <c r="I34" s="59">
        <v>2011</v>
      </c>
      <c r="J34" s="59">
        <v>25</v>
      </c>
      <c r="K34" s="59">
        <v>1</v>
      </c>
      <c r="L34" s="59">
        <v>2011</v>
      </c>
      <c r="M34" s="58">
        <v>13.5</v>
      </c>
      <c r="N34" s="6"/>
      <c r="O34" s="58">
        <v>100</v>
      </c>
      <c r="P34" s="6"/>
      <c r="Q34" s="6"/>
      <c r="R34" s="63">
        <v>2010</v>
      </c>
      <c r="S34" s="6"/>
      <c r="T34" s="6"/>
      <c r="U34" s="63">
        <v>2010</v>
      </c>
      <c r="V34" s="6"/>
      <c r="W34" s="6"/>
      <c r="X34" s="63">
        <v>2010</v>
      </c>
      <c r="Y34" s="6"/>
      <c r="Z34" s="6"/>
      <c r="AA34" s="63">
        <v>2010</v>
      </c>
      <c r="AB34" s="58">
        <v>0.5</v>
      </c>
      <c r="AC34" s="6">
        <v>7</v>
      </c>
      <c r="AD34" s="6">
        <v>382.3</v>
      </c>
      <c r="AE34" s="6">
        <v>116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5">
        <v>11</v>
      </c>
      <c r="AZ34" s="65">
        <v>5</v>
      </c>
      <c r="BA34" s="65">
        <v>2011</v>
      </c>
      <c r="BB34" s="6"/>
      <c r="BC34" s="58">
        <v>5.25</v>
      </c>
      <c r="BD34" s="65">
        <v>83</v>
      </c>
      <c r="BE34" s="65">
        <v>215</v>
      </c>
      <c r="BF34" s="6"/>
      <c r="BG34" s="6">
        <v>1464</v>
      </c>
      <c r="BH34" s="6">
        <v>426.5</v>
      </c>
      <c r="BI34" s="6">
        <v>100</v>
      </c>
      <c r="BJ34" s="67">
        <v>74.099999999999994</v>
      </c>
      <c r="BL34">
        <v>19.600000000000001</v>
      </c>
      <c r="BM34">
        <v>106.8</v>
      </c>
      <c r="BN34">
        <v>94</v>
      </c>
      <c r="BP34" s="58">
        <f t="shared" si="0"/>
        <v>1.084824</v>
      </c>
      <c r="BQ34" s="58">
        <f t="shared" si="1"/>
        <v>2066.3314285714287</v>
      </c>
      <c r="BR34" s="58">
        <f t="shared" si="2"/>
        <v>715.01694310683081</v>
      </c>
      <c r="BS34" s="58">
        <f t="shared" si="3"/>
        <v>546.56000000000006</v>
      </c>
      <c r="BT34" s="58">
        <f t="shared" si="4"/>
        <v>1261.5769431068309</v>
      </c>
    </row>
    <row r="35" spans="2:72" x14ac:dyDescent="0.25">
      <c r="B35" s="6"/>
      <c r="C35" s="6" t="s">
        <v>121</v>
      </c>
      <c r="D35" s="6" t="s">
        <v>115</v>
      </c>
      <c r="E35" s="64">
        <v>32</v>
      </c>
      <c r="F35" s="6"/>
      <c r="G35" s="59">
        <v>4</v>
      </c>
      <c r="H35" s="59">
        <v>1</v>
      </c>
      <c r="I35" s="59">
        <v>2011</v>
      </c>
      <c r="J35" s="59">
        <v>25</v>
      </c>
      <c r="K35" s="59">
        <v>1</v>
      </c>
      <c r="L35" s="59">
        <v>2011</v>
      </c>
      <c r="M35" s="58">
        <v>13.5</v>
      </c>
      <c r="N35" s="6"/>
      <c r="O35" s="58">
        <v>100</v>
      </c>
      <c r="P35" s="6"/>
      <c r="Q35" s="6"/>
      <c r="R35" s="63">
        <v>2010</v>
      </c>
      <c r="S35" s="6"/>
      <c r="T35" s="6"/>
      <c r="U35" s="63">
        <v>2010</v>
      </c>
      <c r="V35" s="6"/>
      <c r="W35" s="6"/>
      <c r="X35" s="63">
        <v>2010</v>
      </c>
      <c r="Y35" s="6"/>
      <c r="Z35" s="6"/>
      <c r="AA35" s="63">
        <v>2010</v>
      </c>
      <c r="AB35" s="58">
        <v>0.5</v>
      </c>
      <c r="AC35" s="6">
        <v>4</v>
      </c>
      <c r="AD35" s="6">
        <v>204.5</v>
      </c>
      <c r="AE35" s="6">
        <v>56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5">
        <v>11</v>
      </c>
      <c r="AZ35" s="65">
        <v>5</v>
      </c>
      <c r="BA35" s="65">
        <v>2011</v>
      </c>
      <c r="BB35" s="6"/>
      <c r="BC35" s="58">
        <v>5.25</v>
      </c>
      <c r="BD35" s="65">
        <v>115</v>
      </c>
      <c r="BE35" s="65">
        <v>107</v>
      </c>
      <c r="BF35" s="6"/>
      <c r="BG35" s="6">
        <v>1241.5</v>
      </c>
      <c r="BH35" s="6">
        <v>359.7</v>
      </c>
      <c r="BI35" s="6">
        <v>100</v>
      </c>
      <c r="BJ35" s="68">
        <v>39.799999999999997</v>
      </c>
      <c r="BL35">
        <v>38.700000000000003</v>
      </c>
      <c r="BM35">
        <v>105.8</v>
      </c>
      <c r="BN35">
        <v>90</v>
      </c>
      <c r="BP35" s="58">
        <f t="shared" si="0"/>
        <v>0.49411699999999997</v>
      </c>
      <c r="BQ35" s="58">
        <f t="shared" si="1"/>
        <v>941.17523809523811</v>
      </c>
      <c r="BR35" s="58">
        <f t="shared" si="2"/>
        <v>582.82473669997296</v>
      </c>
      <c r="BS35" s="58">
        <f t="shared" si="3"/>
        <v>915.16285714285721</v>
      </c>
      <c r="BT35" s="58">
        <f t="shared" si="4"/>
        <v>1497.9875938428302</v>
      </c>
    </row>
    <row r="36" spans="2:72" x14ac:dyDescent="0.25">
      <c r="B36" s="6"/>
      <c r="C36" s="6" t="s">
        <v>121</v>
      </c>
      <c r="D36" s="6" t="s">
        <v>116</v>
      </c>
      <c r="E36" s="64">
        <v>33</v>
      </c>
      <c r="F36" s="6"/>
      <c r="G36" s="59">
        <v>4</v>
      </c>
      <c r="H36" s="59">
        <v>1</v>
      </c>
      <c r="I36" s="59">
        <v>2011</v>
      </c>
      <c r="J36" s="59">
        <v>25</v>
      </c>
      <c r="K36" s="59">
        <v>1</v>
      </c>
      <c r="L36" s="59">
        <v>2011</v>
      </c>
      <c r="M36" s="58">
        <v>13.5</v>
      </c>
      <c r="N36" s="6"/>
      <c r="O36" s="58">
        <v>100</v>
      </c>
      <c r="P36" s="6"/>
      <c r="Q36" s="6"/>
      <c r="R36" s="63">
        <v>2010</v>
      </c>
      <c r="S36" s="6"/>
      <c r="T36" s="6"/>
      <c r="U36" s="63">
        <v>2010</v>
      </c>
      <c r="V36" s="6"/>
      <c r="W36" s="6"/>
      <c r="X36" s="63">
        <v>2010</v>
      </c>
      <c r="Y36" s="6"/>
      <c r="Z36" s="6"/>
      <c r="AA36" s="63">
        <v>2010</v>
      </c>
      <c r="AB36" s="58">
        <v>0.5</v>
      </c>
      <c r="AC36" s="6">
        <v>5</v>
      </c>
      <c r="AD36" s="6">
        <v>240.1</v>
      </c>
      <c r="AE36" s="6">
        <v>66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5">
        <v>11</v>
      </c>
      <c r="AZ36" s="65">
        <v>5</v>
      </c>
      <c r="BA36" s="65">
        <v>2011</v>
      </c>
      <c r="BB36" s="6"/>
      <c r="BC36" s="58">
        <v>5.25</v>
      </c>
      <c r="BD36" s="65">
        <v>43</v>
      </c>
      <c r="BE36" s="65">
        <v>155</v>
      </c>
      <c r="BF36" s="6"/>
      <c r="BG36" s="6">
        <v>478.5</v>
      </c>
      <c r="BH36" s="6">
        <v>176.4</v>
      </c>
      <c r="BI36" s="6">
        <v>100</v>
      </c>
      <c r="BJ36" s="67">
        <v>44</v>
      </c>
      <c r="BL36">
        <v>34.299999999999997</v>
      </c>
      <c r="BM36">
        <v>108.6</v>
      </c>
      <c r="BN36">
        <v>94</v>
      </c>
      <c r="BP36" s="58">
        <f t="shared" si="0"/>
        <v>0.21054</v>
      </c>
      <c r="BQ36" s="58">
        <f t="shared" si="1"/>
        <v>401.02857142857147</v>
      </c>
      <c r="BR36" s="58">
        <f t="shared" si="2"/>
        <v>290.82872928176795</v>
      </c>
      <c r="BS36" s="58">
        <f t="shared" si="3"/>
        <v>312.62</v>
      </c>
      <c r="BT36" s="58">
        <f t="shared" si="4"/>
        <v>603.44872928176801</v>
      </c>
    </row>
    <row r="37" spans="2:72" x14ac:dyDescent="0.25">
      <c r="B37" s="6"/>
      <c r="C37" s="6" t="s">
        <v>121</v>
      </c>
      <c r="D37" s="6" t="s">
        <v>119</v>
      </c>
      <c r="E37" s="64">
        <v>34</v>
      </c>
      <c r="F37" s="6"/>
      <c r="G37" s="59">
        <v>4</v>
      </c>
      <c r="H37" s="59">
        <v>1</v>
      </c>
      <c r="I37" s="59">
        <v>2011</v>
      </c>
      <c r="J37" s="59">
        <v>25</v>
      </c>
      <c r="K37" s="59">
        <v>1</v>
      </c>
      <c r="L37" s="59">
        <v>2011</v>
      </c>
      <c r="M37" s="58">
        <v>13.5</v>
      </c>
      <c r="N37" s="6"/>
      <c r="O37" s="58">
        <v>100</v>
      </c>
      <c r="P37" s="6"/>
      <c r="Q37" s="6"/>
      <c r="R37" s="63">
        <v>2010</v>
      </c>
      <c r="S37" s="6"/>
      <c r="T37" s="6"/>
      <c r="U37" s="63">
        <v>2010</v>
      </c>
      <c r="V37" s="6"/>
      <c r="W37" s="6"/>
      <c r="X37" s="63">
        <v>2010</v>
      </c>
      <c r="Y37" s="6"/>
      <c r="Z37" s="6"/>
      <c r="AA37" s="63">
        <v>2010</v>
      </c>
      <c r="AB37" s="58">
        <v>0.5</v>
      </c>
      <c r="AC37" s="6">
        <v>8</v>
      </c>
      <c r="AD37" s="6">
        <v>185.2</v>
      </c>
      <c r="AE37" s="6">
        <v>56</v>
      </c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5">
        <v>11</v>
      </c>
      <c r="AZ37" s="65">
        <v>5</v>
      </c>
      <c r="BA37" s="65">
        <v>2011</v>
      </c>
      <c r="BB37" s="6"/>
      <c r="BC37" s="58">
        <v>5.25</v>
      </c>
      <c r="BD37" s="65">
        <v>60</v>
      </c>
      <c r="BE37" s="65">
        <v>47</v>
      </c>
      <c r="BF37" s="6"/>
      <c r="BG37" s="6">
        <v>221.6</v>
      </c>
      <c r="BH37" s="6">
        <v>115.8</v>
      </c>
      <c r="BI37" s="6">
        <v>100</v>
      </c>
      <c r="BJ37" s="68">
        <v>86.2</v>
      </c>
      <c r="BL37">
        <v>24.5</v>
      </c>
      <c r="BM37">
        <v>107.2</v>
      </c>
      <c r="BN37">
        <v>92</v>
      </c>
      <c r="BP37" s="58">
        <f t="shared" si="0"/>
        <v>0.19101919999999997</v>
      </c>
      <c r="BQ37" s="58">
        <f t="shared" si="1"/>
        <v>363.84609523809519</v>
      </c>
      <c r="BR37" s="58">
        <f t="shared" si="2"/>
        <v>189.29637526652451</v>
      </c>
      <c r="BS37" s="58">
        <f t="shared" si="3"/>
        <v>103.41333333333333</v>
      </c>
      <c r="BT37" s="58">
        <f t="shared" si="4"/>
        <v>292.70970859985783</v>
      </c>
    </row>
    <row r="38" spans="2:72" x14ac:dyDescent="0.25">
      <c r="B38" s="6"/>
      <c r="C38" s="6" t="s">
        <v>121</v>
      </c>
      <c r="D38" s="6" t="s">
        <v>122</v>
      </c>
      <c r="E38" s="64">
        <v>35</v>
      </c>
      <c r="F38" s="6"/>
      <c r="G38" s="59">
        <v>4</v>
      </c>
      <c r="H38" s="59">
        <v>1</v>
      </c>
      <c r="I38" s="59">
        <v>2011</v>
      </c>
      <c r="J38" s="59">
        <v>25</v>
      </c>
      <c r="K38" s="59">
        <v>1</v>
      </c>
      <c r="L38" s="59">
        <v>2011</v>
      </c>
      <c r="M38" s="58">
        <v>13.5</v>
      </c>
      <c r="N38" s="6"/>
      <c r="O38" s="58">
        <v>100</v>
      </c>
      <c r="P38" s="6"/>
      <c r="Q38" s="6"/>
      <c r="R38" s="63">
        <v>2010</v>
      </c>
      <c r="S38" s="6"/>
      <c r="T38" s="6"/>
      <c r="U38" s="63">
        <v>2010</v>
      </c>
      <c r="V38" s="6"/>
      <c r="W38" s="6"/>
      <c r="X38" s="63">
        <v>2010</v>
      </c>
      <c r="Y38" s="6"/>
      <c r="Z38" s="6"/>
      <c r="AA38" s="63">
        <v>2010</v>
      </c>
      <c r="AB38" s="58">
        <v>0.5</v>
      </c>
      <c r="AC38" s="6">
        <v>11</v>
      </c>
      <c r="AD38" s="6">
        <v>147.1</v>
      </c>
      <c r="AE38" s="6">
        <v>44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5">
        <v>11</v>
      </c>
      <c r="AZ38" s="65">
        <v>5</v>
      </c>
      <c r="BA38" s="65">
        <v>2011</v>
      </c>
      <c r="BB38" s="6"/>
      <c r="BC38" s="58">
        <v>5.25</v>
      </c>
      <c r="BD38" s="65">
        <v>59</v>
      </c>
      <c r="BE38" s="65">
        <v>59</v>
      </c>
      <c r="BF38" s="6"/>
      <c r="BG38" s="6">
        <v>228.7</v>
      </c>
      <c r="BH38" s="6">
        <v>123.2</v>
      </c>
      <c r="BI38" s="6">
        <v>100</v>
      </c>
      <c r="BJ38" s="68">
        <v>44.5</v>
      </c>
      <c r="BL38">
        <v>47.6</v>
      </c>
      <c r="BM38">
        <v>104.8</v>
      </c>
      <c r="BN38">
        <v>88</v>
      </c>
      <c r="BP38" s="58">
        <f t="shared" si="0"/>
        <v>0.1017715</v>
      </c>
      <c r="BQ38" s="58">
        <f t="shared" si="1"/>
        <v>193.8504761904762</v>
      </c>
      <c r="BR38" s="58">
        <f t="shared" si="2"/>
        <v>197.04834605597966</v>
      </c>
      <c r="BS38" s="58">
        <f t="shared" si="3"/>
        <v>207.35466666666667</v>
      </c>
      <c r="BT38" s="58">
        <f t="shared" si="4"/>
        <v>404.40301272264634</v>
      </c>
    </row>
    <row r="39" spans="2:72" x14ac:dyDescent="0.25">
      <c r="B39" s="6"/>
      <c r="C39" s="6" t="s">
        <v>113</v>
      </c>
      <c r="D39" s="6" t="s">
        <v>117</v>
      </c>
      <c r="E39" s="64">
        <v>36</v>
      </c>
      <c r="F39" s="6"/>
      <c r="G39" s="59">
        <v>4</v>
      </c>
      <c r="H39" s="59">
        <v>1</v>
      </c>
      <c r="I39" s="59">
        <v>2011</v>
      </c>
      <c r="J39" s="59">
        <v>25</v>
      </c>
      <c r="K39" s="59">
        <v>1</v>
      </c>
      <c r="L39" s="59">
        <v>2011</v>
      </c>
      <c r="M39" s="58">
        <v>13.5</v>
      </c>
      <c r="N39" s="6"/>
      <c r="O39" s="58">
        <v>100</v>
      </c>
      <c r="P39" s="6"/>
      <c r="Q39" s="6"/>
      <c r="R39" s="63">
        <v>2010</v>
      </c>
      <c r="S39" s="6"/>
      <c r="T39" s="6"/>
      <c r="U39" s="63">
        <v>2010</v>
      </c>
      <c r="V39" s="6"/>
      <c r="W39" s="6"/>
      <c r="X39" s="63">
        <v>2010</v>
      </c>
      <c r="Y39" s="6"/>
      <c r="Z39" s="6"/>
      <c r="AA39" s="63">
        <v>2010</v>
      </c>
      <c r="AB39" s="58">
        <v>0.5</v>
      </c>
      <c r="AC39" s="6">
        <v>4</v>
      </c>
      <c r="AD39" s="6">
        <v>350.5</v>
      </c>
      <c r="AE39" s="6">
        <v>138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5">
        <v>11</v>
      </c>
      <c r="AZ39" s="65">
        <v>5</v>
      </c>
      <c r="BA39" s="65">
        <v>2011</v>
      </c>
      <c r="BB39" s="6"/>
      <c r="BC39" s="58">
        <v>5.25</v>
      </c>
      <c r="BD39" s="65">
        <v>61</v>
      </c>
      <c r="BE39" s="65">
        <v>220</v>
      </c>
      <c r="BF39" s="6"/>
      <c r="BG39" s="6">
        <v>982.8</v>
      </c>
      <c r="BH39" s="6">
        <v>253.5</v>
      </c>
      <c r="BI39" s="6">
        <v>100</v>
      </c>
      <c r="BJ39" s="68">
        <v>61.7</v>
      </c>
      <c r="BL39">
        <v>21</v>
      </c>
      <c r="BM39">
        <v>105.1</v>
      </c>
      <c r="BN39">
        <v>90</v>
      </c>
      <c r="BP39" s="58">
        <f t="shared" si="0"/>
        <v>0.60638760000000003</v>
      </c>
      <c r="BQ39" s="58">
        <f t="shared" si="1"/>
        <v>1155.0240000000001</v>
      </c>
      <c r="BR39" s="58">
        <f t="shared" si="2"/>
        <v>413.48375696615466</v>
      </c>
      <c r="BS39" s="58">
        <f t="shared" si="3"/>
        <v>393.11999999999995</v>
      </c>
      <c r="BT39" s="58">
        <f t="shared" si="4"/>
        <v>806.60375696615461</v>
      </c>
    </row>
    <row r="40" spans="2:72" x14ac:dyDescent="0.25">
      <c r="B40" s="6"/>
      <c r="C40" s="6" t="s">
        <v>113</v>
      </c>
      <c r="D40" s="6" t="s">
        <v>116</v>
      </c>
      <c r="E40" s="64">
        <v>37</v>
      </c>
      <c r="F40" s="6"/>
      <c r="G40" s="59">
        <v>4</v>
      </c>
      <c r="H40" s="59">
        <v>1</v>
      </c>
      <c r="I40" s="59">
        <v>2011</v>
      </c>
      <c r="J40" s="59">
        <v>25</v>
      </c>
      <c r="K40" s="59">
        <v>1</v>
      </c>
      <c r="L40" s="59">
        <v>2011</v>
      </c>
      <c r="M40" s="58">
        <v>13.5</v>
      </c>
      <c r="N40" s="6"/>
      <c r="O40" s="58">
        <v>100</v>
      </c>
      <c r="P40" s="6"/>
      <c r="Q40" s="6"/>
      <c r="R40" s="63">
        <v>2010</v>
      </c>
      <c r="S40" s="6"/>
      <c r="T40" s="6"/>
      <c r="U40" s="63">
        <v>2010</v>
      </c>
      <c r="V40" s="6"/>
      <c r="W40" s="6"/>
      <c r="X40" s="63">
        <v>2010</v>
      </c>
      <c r="Y40" s="6"/>
      <c r="Z40" s="6"/>
      <c r="AA40" s="63">
        <v>2010</v>
      </c>
      <c r="AB40" s="58">
        <v>0.5</v>
      </c>
      <c r="AC40" s="6">
        <v>5</v>
      </c>
      <c r="AD40" s="6">
        <v>283.60000000000002</v>
      </c>
      <c r="AE40" s="6">
        <v>92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5">
        <v>11</v>
      </c>
      <c r="AZ40" s="65">
        <v>5</v>
      </c>
      <c r="BA40" s="65">
        <v>2011</v>
      </c>
      <c r="BB40" s="6"/>
      <c r="BC40" s="58">
        <v>5.25</v>
      </c>
      <c r="BD40" s="65">
        <v>74</v>
      </c>
      <c r="BE40" s="65">
        <v>116</v>
      </c>
      <c r="BF40" s="6"/>
      <c r="BG40" s="6">
        <v>696.4</v>
      </c>
      <c r="BH40" s="6">
        <v>169.5</v>
      </c>
      <c r="BI40" s="6">
        <v>100</v>
      </c>
      <c r="BJ40" s="68">
        <v>58.4</v>
      </c>
      <c r="BL40">
        <v>24.9</v>
      </c>
      <c r="BM40">
        <v>107.7</v>
      </c>
      <c r="BN40">
        <v>100</v>
      </c>
      <c r="BP40" s="58">
        <f t="shared" si="0"/>
        <v>0.40669759999999999</v>
      </c>
      <c r="BQ40" s="58">
        <f t="shared" si="1"/>
        <v>774.66209523809528</v>
      </c>
      <c r="BR40" s="58">
        <f t="shared" si="2"/>
        <v>299.77450590263965</v>
      </c>
      <c r="BS40" s="58">
        <f t="shared" si="3"/>
        <v>330.29257142857142</v>
      </c>
      <c r="BT40" s="58">
        <f t="shared" si="4"/>
        <v>630.06707733121107</v>
      </c>
    </row>
    <row r="41" spans="2:72" x14ac:dyDescent="0.25">
      <c r="B41" s="6"/>
      <c r="C41" s="6" t="s">
        <v>113</v>
      </c>
      <c r="D41" s="6" t="s">
        <v>115</v>
      </c>
      <c r="E41" s="64">
        <v>38</v>
      </c>
      <c r="F41" s="6"/>
      <c r="G41" s="59">
        <v>4</v>
      </c>
      <c r="H41" s="59">
        <v>1</v>
      </c>
      <c r="I41" s="59">
        <v>2011</v>
      </c>
      <c r="J41" s="59">
        <v>25</v>
      </c>
      <c r="K41" s="59">
        <v>1</v>
      </c>
      <c r="L41" s="59">
        <v>2011</v>
      </c>
      <c r="M41" s="58">
        <v>13.5</v>
      </c>
      <c r="N41" s="6"/>
      <c r="O41" s="58">
        <v>100</v>
      </c>
      <c r="P41" s="6"/>
      <c r="Q41" s="6"/>
      <c r="R41" s="63">
        <v>2010</v>
      </c>
      <c r="S41" s="6"/>
      <c r="T41" s="6"/>
      <c r="U41" s="63">
        <v>2010</v>
      </c>
      <c r="V41" s="6"/>
      <c r="W41" s="6"/>
      <c r="X41" s="63">
        <v>2010</v>
      </c>
      <c r="Y41" s="6"/>
      <c r="Z41" s="6"/>
      <c r="AA41" s="63">
        <v>2010</v>
      </c>
      <c r="AB41" s="58">
        <v>0.5</v>
      </c>
      <c r="AC41" s="6">
        <v>6</v>
      </c>
      <c r="AD41" s="6">
        <v>330.9</v>
      </c>
      <c r="AE41" s="6">
        <v>106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5">
        <v>11</v>
      </c>
      <c r="AZ41" s="65">
        <v>5</v>
      </c>
      <c r="BA41" s="65">
        <v>2011</v>
      </c>
      <c r="BB41" s="6"/>
      <c r="BC41" s="58">
        <v>5.25</v>
      </c>
      <c r="BD41" s="65">
        <v>66</v>
      </c>
      <c r="BE41" s="65">
        <v>102</v>
      </c>
      <c r="BF41" s="6"/>
      <c r="BG41" s="6">
        <v>655.4</v>
      </c>
      <c r="BH41" s="6">
        <v>266.39999999999998</v>
      </c>
      <c r="BI41" s="6">
        <v>100</v>
      </c>
      <c r="BJ41" s="68">
        <v>71.599999999999994</v>
      </c>
      <c r="BL41">
        <v>14.3</v>
      </c>
      <c r="BM41">
        <v>101.6</v>
      </c>
      <c r="BN41">
        <v>80</v>
      </c>
      <c r="BP41" s="58">
        <f t="shared" si="0"/>
        <v>0.46926639999999997</v>
      </c>
      <c r="BQ41" s="58">
        <f t="shared" si="1"/>
        <v>893.84076190476185</v>
      </c>
      <c r="BR41" s="58">
        <f t="shared" si="2"/>
        <v>399.55005624296956</v>
      </c>
      <c r="BS41" s="58">
        <f t="shared" si="3"/>
        <v>178.51847619047621</v>
      </c>
      <c r="BT41" s="58">
        <f t="shared" si="4"/>
        <v>578.06853243344574</v>
      </c>
    </row>
    <row r="42" spans="2:72" x14ac:dyDescent="0.25">
      <c r="B42" s="6"/>
      <c r="C42" s="6" t="s">
        <v>113</v>
      </c>
      <c r="D42" s="6" t="s">
        <v>122</v>
      </c>
      <c r="E42" s="64">
        <v>39</v>
      </c>
      <c r="F42" s="6"/>
      <c r="G42" s="59">
        <v>4</v>
      </c>
      <c r="H42" s="59">
        <v>1</v>
      </c>
      <c r="I42" s="59">
        <v>2011</v>
      </c>
      <c r="J42" s="59">
        <v>25</v>
      </c>
      <c r="K42" s="59">
        <v>1</v>
      </c>
      <c r="L42" s="59">
        <v>2011</v>
      </c>
      <c r="M42" s="58">
        <v>13.5</v>
      </c>
      <c r="N42" s="6"/>
      <c r="O42" s="58">
        <v>100</v>
      </c>
      <c r="P42" s="6"/>
      <c r="Q42" s="6"/>
      <c r="R42" s="63">
        <v>2010</v>
      </c>
      <c r="S42" s="6"/>
      <c r="T42" s="6"/>
      <c r="U42" s="63">
        <v>2010</v>
      </c>
      <c r="V42" s="6"/>
      <c r="W42" s="6"/>
      <c r="X42" s="63">
        <v>2010</v>
      </c>
      <c r="Y42" s="6"/>
      <c r="Z42" s="6"/>
      <c r="AA42" s="63">
        <v>2010</v>
      </c>
      <c r="AB42" s="58">
        <v>0.5</v>
      </c>
      <c r="AC42" s="6">
        <v>7</v>
      </c>
      <c r="AD42" s="6">
        <v>432.1</v>
      </c>
      <c r="AE42" s="6">
        <v>126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5">
        <v>11</v>
      </c>
      <c r="AZ42" s="65">
        <v>5</v>
      </c>
      <c r="BA42" s="65">
        <v>2011</v>
      </c>
      <c r="BB42" s="6"/>
      <c r="BC42" s="58">
        <v>5.25</v>
      </c>
      <c r="BD42" s="65">
        <v>68</v>
      </c>
      <c r="BE42" s="65">
        <v>230</v>
      </c>
      <c r="BF42" s="6"/>
      <c r="BG42" s="6">
        <v>485.7</v>
      </c>
      <c r="BH42" s="6">
        <v>228.1</v>
      </c>
      <c r="BI42" s="6">
        <v>100</v>
      </c>
      <c r="BJ42" s="68">
        <v>46.2</v>
      </c>
      <c r="BL42">
        <v>46.4</v>
      </c>
      <c r="BM42">
        <v>104.9</v>
      </c>
      <c r="BN42">
        <v>90</v>
      </c>
      <c r="BP42" s="58">
        <f t="shared" si="0"/>
        <v>0.22439340000000002</v>
      </c>
      <c r="BQ42" s="58">
        <f t="shared" si="1"/>
        <v>427.41600000000005</v>
      </c>
      <c r="BR42" s="58">
        <f t="shared" si="2"/>
        <v>372.76317581370012</v>
      </c>
      <c r="BS42" s="58">
        <f t="shared" si="3"/>
        <v>429.26628571428563</v>
      </c>
      <c r="BT42" s="58">
        <f t="shared" si="4"/>
        <v>802.02946152798575</v>
      </c>
    </row>
    <row r="43" spans="2:72" x14ac:dyDescent="0.25">
      <c r="B43" s="6"/>
      <c r="C43" s="6" t="s">
        <v>113</v>
      </c>
      <c r="D43" s="6" t="s">
        <v>119</v>
      </c>
      <c r="E43" s="64">
        <v>40</v>
      </c>
      <c r="F43" s="6"/>
      <c r="G43" s="59">
        <v>4</v>
      </c>
      <c r="H43" s="59">
        <v>1</v>
      </c>
      <c r="I43" s="59">
        <v>2011</v>
      </c>
      <c r="J43" s="59">
        <v>25</v>
      </c>
      <c r="K43" s="59">
        <v>1</v>
      </c>
      <c r="L43" s="59">
        <v>2011</v>
      </c>
      <c r="M43" s="58">
        <v>13.5</v>
      </c>
      <c r="N43" s="6"/>
      <c r="O43" s="58">
        <v>100</v>
      </c>
      <c r="P43" s="6"/>
      <c r="Q43" s="6"/>
      <c r="R43" s="63">
        <v>2010</v>
      </c>
      <c r="S43" s="6"/>
      <c r="T43" s="6"/>
      <c r="U43" s="63">
        <v>2010</v>
      </c>
      <c r="V43" s="6"/>
      <c r="W43" s="6"/>
      <c r="X43" s="63">
        <v>2010</v>
      </c>
      <c r="Y43" s="6"/>
      <c r="Z43" s="6"/>
      <c r="AA43" s="63">
        <v>2010</v>
      </c>
      <c r="AB43" s="58">
        <v>0.5</v>
      </c>
      <c r="AC43" s="6">
        <v>5</v>
      </c>
      <c r="AD43" s="6">
        <v>469</v>
      </c>
      <c r="AE43" s="6">
        <v>128</v>
      </c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5">
        <v>11</v>
      </c>
      <c r="AZ43" s="65">
        <v>5</v>
      </c>
      <c r="BA43" s="65">
        <v>2011</v>
      </c>
      <c r="BB43" s="6"/>
      <c r="BC43" s="58">
        <v>5.25</v>
      </c>
      <c r="BD43" s="65">
        <v>68</v>
      </c>
      <c r="BE43" s="65">
        <v>162</v>
      </c>
      <c r="BF43" s="6"/>
      <c r="BG43" s="6">
        <v>386.2</v>
      </c>
      <c r="BH43" s="6">
        <v>208.5</v>
      </c>
      <c r="BI43" s="6">
        <v>100</v>
      </c>
      <c r="BJ43" s="68">
        <v>49.4</v>
      </c>
      <c r="BL43">
        <v>26.7</v>
      </c>
      <c r="BM43">
        <v>101.2</v>
      </c>
      <c r="BN43">
        <v>76</v>
      </c>
      <c r="BP43" s="58">
        <f t="shared" si="0"/>
        <v>0.19078279999999997</v>
      </c>
      <c r="BQ43" s="58">
        <f t="shared" si="1"/>
        <v>363.39580952380948</v>
      </c>
      <c r="BR43" s="58">
        <f t="shared" si="2"/>
        <v>298.24957651044605</v>
      </c>
      <c r="BS43" s="58">
        <f t="shared" si="3"/>
        <v>196.41028571428572</v>
      </c>
      <c r="BT43" s="58">
        <f t="shared" si="4"/>
        <v>494.6598622247318</v>
      </c>
    </row>
    <row r="44" spans="2:72" x14ac:dyDescent="0.25">
      <c r="B44" s="6"/>
      <c r="C44" s="6" t="s">
        <v>113</v>
      </c>
      <c r="D44" s="6" t="s">
        <v>114</v>
      </c>
      <c r="E44" s="64">
        <v>41</v>
      </c>
      <c r="F44" s="6"/>
      <c r="G44" s="59">
        <v>4</v>
      </c>
      <c r="H44" s="59">
        <v>1</v>
      </c>
      <c r="I44" s="59">
        <v>2011</v>
      </c>
      <c r="J44" s="59">
        <v>25</v>
      </c>
      <c r="K44" s="59">
        <v>1</v>
      </c>
      <c r="L44" s="59">
        <v>2011</v>
      </c>
      <c r="M44" s="58">
        <v>13.5</v>
      </c>
      <c r="N44" s="6"/>
      <c r="O44" s="58">
        <v>100</v>
      </c>
      <c r="P44" s="6"/>
      <c r="Q44" s="6"/>
      <c r="R44" s="63">
        <v>2010</v>
      </c>
      <c r="S44" s="6"/>
      <c r="T44" s="6"/>
      <c r="U44" s="63">
        <v>2010</v>
      </c>
      <c r="V44" s="6"/>
      <c r="W44" s="6"/>
      <c r="X44" s="63">
        <v>2010</v>
      </c>
      <c r="Y44" s="6"/>
      <c r="Z44" s="6"/>
      <c r="AA44" s="63">
        <v>2010</v>
      </c>
      <c r="AB44" s="58">
        <v>0.5</v>
      </c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5">
        <v>11</v>
      </c>
      <c r="AZ44" s="65">
        <v>5</v>
      </c>
      <c r="BA44" s="65">
        <v>2011</v>
      </c>
      <c r="BB44" s="6"/>
      <c r="BC44" s="58">
        <v>5.25</v>
      </c>
      <c r="BD44" s="6"/>
      <c r="BE44" s="6"/>
      <c r="BF44" s="6"/>
      <c r="BG44" s="6"/>
      <c r="BH44" s="6"/>
      <c r="BI44" s="6"/>
      <c r="BP44" s="58"/>
      <c r="BQ44" s="58"/>
      <c r="BR44" s="58"/>
      <c r="BS44" s="58"/>
      <c r="BT44" s="58"/>
    </row>
    <row r="45" spans="2:72" x14ac:dyDescent="0.25">
      <c r="B45" s="6"/>
      <c r="C45" s="6" t="s">
        <v>113</v>
      </c>
      <c r="D45" s="6" t="s">
        <v>120</v>
      </c>
      <c r="E45" s="64">
        <v>42</v>
      </c>
      <c r="F45" s="6"/>
      <c r="G45" s="59">
        <v>4</v>
      </c>
      <c r="H45" s="59">
        <v>1</v>
      </c>
      <c r="I45" s="59">
        <v>2011</v>
      </c>
      <c r="J45" s="59">
        <v>25</v>
      </c>
      <c r="K45" s="59">
        <v>1</v>
      </c>
      <c r="L45" s="59">
        <v>2011</v>
      </c>
      <c r="M45" s="58">
        <v>13.5</v>
      </c>
      <c r="N45" s="6"/>
      <c r="O45" s="58">
        <v>100</v>
      </c>
      <c r="P45" s="6"/>
      <c r="Q45" s="6"/>
      <c r="R45" s="63">
        <v>2010</v>
      </c>
      <c r="S45" s="6"/>
      <c r="T45" s="6"/>
      <c r="U45" s="63">
        <v>2010</v>
      </c>
      <c r="V45" s="6"/>
      <c r="W45" s="6"/>
      <c r="X45" s="63">
        <v>2010</v>
      </c>
      <c r="Y45" s="6"/>
      <c r="Z45" s="6"/>
      <c r="AA45" s="63">
        <v>2010</v>
      </c>
      <c r="AB45" s="58">
        <v>0.5</v>
      </c>
      <c r="AC45" s="6">
        <v>3</v>
      </c>
      <c r="AD45" s="6">
        <v>1</v>
      </c>
      <c r="AE45" s="6">
        <v>8</v>
      </c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5">
        <v>11</v>
      </c>
      <c r="AZ45" s="65">
        <v>5</v>
      </c>
      <c r="BA45" s="65">
        <v>2011</v>
      </c>
      <c r="BB45" s="6"/>
      <c r="BC45" s="58">
        <v>5.25</v>
      </c>
      <c r="BD45" s="6">
        <v>21</v>
      </c>
      <c r="BE45" s="6">
        <v>40</v>
      </c>
      <c r="BF45" s="6"/>
      <c r="BG45" s="6">
        <v>42.3</v>
      </c>
      <c r="BH45" s="6">
        <v>31.6</v>
      </c>
      <c r="BI45" s="6">
        <v>100</v>
      </c>
      <c r="BJ45" s="67">
        <v>16.100000000000001</v>
      </c>
      <c r="BL45">
        <v>12.8</v>
      </c>
      <c r="BM45">
        <v>31.6</v>
      </c>
      <c r="BN45">
        <v>14</v>
      </c>
      <c r="BP45" s="58">
        <f t="shared" si="0"/>
        <v>6.8103E-3</v>
      </c>
      <c r="BQ45" s="58">
        <f t="shared" si="1"/>
        <v>12.972</v>
      </c>
      <c r="BR45" s="58">
        <f t="shared" si="2"/>
        <v>26.666666666666668</v>
      </c>
      <c r="BS45" s="58">
        <f t="shared" si="3"/>
        <v>10.313142857142857</v>
      </c>
      <c r="BT45" s="58">
        <f t="shared" si="4"/>
        <v>36.979809523809521</v>
      </c>
    </row>
  </sheetData>
  <mergeCells count="8">
    <mergeCell ref="Y2:AA2"/>
    <mergeCell ref="AY2:BA2"/>
    <mergeCell ref="G1:I1"/>
    <mergeCell ref="G2:I2"/>
    <mergeCell ref="J2:L2"/>
    <mergeCell ref="P2:R2"/>
    <mergeCell ref="S2:U2"/>
    <mergeCell ref="V2:X2"/>
  </mergeCells>
  <dataValidations count="7">
    <dataValidation type="whole" operator="greaterThan" allowBlank="1" showInputMessage="1" showErrorMessage="1" sqref="BD4 AN4:AO23 AJ4:AJ23 AC25:AC30 AC32:AC45">
      <formula1>0</formula1>
    </dataValidation>
    <dataValidation type="decimal" allowBlank="1" showInputMessage="1" showErrorMessage="1" sqref="AP4:AR23 AV4:AV23 O4:O45">
      <formula1>0</formula1>
      <formula2>100</formula2>
    </dataValidation>
    <dataValidation type="decimal" operator="greaterThan" allowBlank="1" showInputMessage="1" showErrorMessage="1" sqref="AD32:AD45 BC4:BC45 BD5:BD23 M4:M45 BB4 AW4:AX23 AS4:AU23 AL4:AM23 AB4:AB45 AE4:AI23 AD25:AD30 BE4:BO23 BP4:BT45">
      <formula1>0</formula1>
    </dataValidation>
    <dataValidation type="whole" operator="greaterThan" allowBlank="1" showInputMessage="1" showErrorMessage="1" sqref="I4:I45 BA4:BA23 AA4:AA45 X4:X45 U4:U45 R4:R45 L4:L45">
      <formula1>2009</formula1>
    </dataValidation>
    <dataValidation type="whole" allowBlank="1" showInputMessage="1" showErrorMessage="1" sqref="H4:H45 AZ4:AZ23 Z4:Z23 W4:W23 T4:T23 Q4:Q23 K4:K45">
      <formula1>1</formula1>
      <formula2>12</formula2>
    </dataValidation>
    <dataValidation type="whole" allowBlank="1" showInputMessage="1" showErrorMessage="1" sqref="G4:G45 AY4:AY23 Y4:Y23 V4:V23 S4:S23 P4:P23 J4:J45">
      <formula1>1</formula1>
      <formula2>31</formula2>
    </dataValidation>
    <dataValidation type="list" allowBlank="1" showInputMessage="1" showErrorMessage="1" sqref="A4:B23">
      <formula1>"1,2,3,4,5,6,7,8,9,10,11,12,13,14,15,16,17,18,19,20"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opLeftCell="F46" workbookViewId="0">
      <selection activeCell="P74" sqref="P74"/>
    </sheetView>
  </sheetViews>
  <sheetFormatPr defaultRowHeight="15" x14ac:dyDescent="0.25"/>
  <cols>
    <col min="1" max="2" width="15.140625" bestFit="1" customWidth="1"/>
    <col min="11" max="11" width="16" customWidth="1"/>
    <col min="12" max="12" width="16.28515625" bestFit="1" customWidth="1"/>
    <col min="13" max="13" width="15.140625" bestFit="1" customWidth="1"/>
    <col min="14" max="14" width="12" customWidth="1"/>
    <col min="16" max="16" width="21.85546875" customWidth="1"/>
    <col min="17" max="17" width="16.28515625" bestFit="1" customWidth="1"/>
    <col min="18" max="18" width="15.140625" customWidth="1"/>
    <col min="19" max="19" width="12" customWidth="1"/>
    <col min="20" max="20" width="18.28515625" bestFit="1" customWidth="1"/>
    <col min="21" max="21" width="21" bestFit="1" customWidth="1"/>
    <col min="22" max="22" width="23.28515625" bestFit="1" customWidth="1"/>
  </cols>
  <sheetData>
    <row r="1" spans="1:19" x14ac:dyDescent="0.25">
      <c r="A1" s="28" t="s">
        <v>44</v>
      </c>
      <c r="B1" s="28" t="s">
        <v>133</v>
      </c>
      <c r="C1" s="28" t="s">
        <v>46</v>
      </c>
      <c r="D1" t="s">
        <v>129</v>
      </c>
      <c r="E1" t="s">
        <v>130</v>
      </c>
      <c r="F1" t="s">
        <v>131</v>
      </c>
      <c r="G1" t="s">
        <v>132</v>
      </c>
      <c r="K1" s="71" t="s">
        <v>137</v>
      </c>
      <c r="L1" s="71" t="s">
        <v>136</v>
      </c>
      <c r="P1" s="71" t="s">
        <v>143</v>
      </c>
      <c r="Q1" s="71" t="s">
        <v>136</v>
      </c>
    </row>
    <row r="2" spans="1:19" x14ac:dyDescent="0.25">
      <c r="A2" s="58" t="s">
        <v>113</v>
      </c>
      <c r="B2" s="58" t="s">
        <v>115</v>
      </c>
      <c r="C2" s="58">
        <v>2</v>
      </c>
      <c r="D2">
        <v>231.65561904761904</v>
      </c>
      <c r="E2">
        <v>222.44616467276566</v>
      </c>
      <c r="F2">
        <v>131.88876190476188</v>
      </c>
      <c r="G2">
        <v>354.33492657752754</v>
      </c>
      <c r="K2" s="71" t="s">
        <v>134</v>
      </c>
      <c r="L2" t="s">
        <v>121</v>
      </c>
      <c r="M2" t="s">
        <v>113</v>
      </c>
      <c r="N2" t="s">
        <v>135</v>
      </c>
      <c r="P2" s="71" t="s">
        <v>134</v>
      </c>
      <c r="Q2" t="s">
        <v>121</v>
      </c>
      <c r="R2" t="s">
        <v>113</v>
      </c>
      <c r="S2" t="s">
        <v>135</v>
      </c>
    </row>
    <row r="3" spans="1:19" x14ac:dyDescent="0.25">
      <c r="A3" s="58" t="s">
        <v>113</v>
      </c>
      <c r="B3" s="58" t="s">
        <v>116</v>
      </c>
      <c r="C3" s="58">
        <v>3</v>
      </c>
      <c r="D3">
        <v>240.84</v>
      </c>
      <c r="E3">
        <v>258.40193704600483</v>
      </c>
      <c r="F3">
        <v>245.59733333333332</v>
      </c>
      <c r="G3">
        <v>503.99927037933816</v>
      </c>
      <c r="K3" s="72" t="s">
        <v>118</v>
      </c>
      <c r="L3" s="74">
        <v>785.17098412698397</v>
      </c>
      <c r="M3" s="74">
        <v>334.00215873015878</v>
      </c>
      <c r="N3" s="74">
        <v>559.58657142857135</v>
      </c>
      <c r="P3" s="72" t="s">
        <v>118</v>
      </c>
      <c r="Q3" s="74">
        <v>802.50170438557689</v>
      </c>
      <c r="R3" s="74">
        <v>533.13983332979558</v>
      </c>
      <c r="S3" s="74">
        <v>667.82076885768629</v>
      </c>
    </row>
    <row r="4" spans="1:19" x14ac:dyDescent="0.25">
      <c r="A4" s="58" t="s">
        <v>113</v>
      </c>
      <c r="B4" s="58" t="s">
        <v>117</v>
      </c>
      <c r="C4" s="58">
        <v>4</v>
      </c>
      <c r="D4">
        <v>305.03390476190481</v>
      </c>
      <c r="E4">
        <v>268.00109679188375</v>
      </c>
      <c r="F4">
        <v>204.28876190476191</v>
      </c>
      <c r="G4">
        <v>472.28985869664564</v>
      </c>
      <c r="K4" s="72" t="s">
        <v>115</v>
      </c>
      <c r="L4" s="74">
        <v>1503.2715555555558</v>
      </c>
      <c r="M4" s="74">
        <v>581.49403174603174</v>
      </c>
      <c r="N4" s="74">
        <v>1042.3827936507939</v>
      </c>
      <c r="P4" s="72" t="s">
        <v>115</v>
      </c>
      <c r="Q4" s="74">
        <v>1608.6487637207092</v>
      </c>
      <c r="R4" s="74">
        <v>560.50959074855245</v>
      </c>
      <c r="S4" s="74">
        <v>1084.5791772346308</v>
      </c>
    </row>
    <row r="5" spans="1:19" x14ac:dyDescent="0.25">
      <c r="A5" s="58" t="s">
        <v>113</v>
      </c>
      <c r="B5" s="58" t="s">
        <v>118</v>
      </c>
      <c r="C5" s="58">
        <v>5</v>
      </c>
      <c r="D5">
        <v>250.67733333333339</v>
      </c>
      <c r="E5">
        <v>181.08882521489969</v>
      </c>
      <c r="F5">
        <v>131.64342857142861</v>
      </c>
      <c r="G5">
        <v>312.73225378632833</v>
      </c>
      <c r="K5" s="72" t="s">
        <v>120</v>
      </c>
      <c r="L5" s="74">
        <v>1450.5042539682538</v>
      </c>
      <c r="M5" s="74">
        <v>697.75892063492074</v>
      </c>
      <c r="N5" s="74">
        <v>1074.1315873015872</v>
      </c>
      <c r="P5" s="72" t="s">
        <v>120</v>
      </c>
      <c r="Q5" s="74">
        <v>1054.1079724090378</v>
      </c>
      <c r="R5" s="74">
        <v>635.36722354373615</v>
      </c>
      <c r="S5" s="74">
        <v>844.73759797638695</v>
      </c>
    </row>
    <row r="6" spans="1:19" x14ac:dyDescent="0.25">
      <c r="A6" s="58" t="s">
        <v>113</v>
      </c>
      <c r="B6" s="58" t="s">
        <v>119</v>
      </c>
      <c r="C6" s="58">
        <v>6</v>
      </c>
      <c r="D6">
        <v>162.01638095238096</v>
      </c>
      <c r="E6">
        <v>163.80952380952377</v>
      </c>
      <c r="F6">
        <v>115.90895238095239</v>
      </c>
      <c r="G6">
        <v>279.71847619047617</v>
      </c>
      <c r="K6" s="72" t="s">
        <v>116</v>
      </c>
      <c r="L6" s="74">
        <v>971.03917460317462</v>
      </c>
      <c r="M6" s="74">
        <v>545.03339682539684</v>
      </c>
      <c r="N6" s="74">
        <v>758.03628571428578</v>
      </c>
      <c r="P6" s="72" t="s">
        <v>116</v>
      </c>
      <c r="Q6" s="74">
        <v>649.58792455441994</v>
      </c>
      <c r="R6" s="74">
        <v>746.89650231271753</v>
      </c>
      <c r="S6" s="74">
        <v>698.24221343356874</v>
      </c>
    </row>
    <row r="7" spans="1:19" x14ac:dyDescent="0.25">
      <c r="A7" s="58" t="s">
        <v>113</v>
      </c>
      <c r="B7" s="58" t="s">
        <v>120</v>
      </c>
      <c r="C7" s="58">
        <v>7</v>
      </c>
      <c r="D7">
        <v>124.79999999999998</v>
      </c>
      <c r="E7">
        <v>118.09523809523812</v>
      </c>
      <c r="F7">
        <v>90.74</v>
      </c>
      <c r="G7">
        <v>208.83523809523811</v>
      </c>
      <c r="K7" s="72" t="s">
        <v>117</v>
      </c>
      <c r="L7" s="74">
        <v>1344.1338412698415</v>
      </c>
      <c r="M7" s="74">
        <v>551.57853968253971</v>
      </c>
      <c r="N7" s="74">
        <v>947.85619047619059</v>
      </c>
      <c r="P7" s="72" t="s">
        <v>117</v>
      </c>
      <c r="Q7" s="74">
        <v>844.11752071814999</v>
      </c>
      <c r="R7" s="74">
        <v>515.66898299871116</v>
      </c>
      <c r="S7" s="74">
        <v>679.89325185843063</v>
      </c>
    </row>
    <row r="8" spans="1:19" x14ac:dyDescent="0.25">
      <c r="A8" s="58" t="s">
        <v>121</v>
      </c>
      <c r="B8" s="58" t="s">
        <v>115</v>
      </c>
      <c r="C8" s="58">
        <v>8</v>
      </c>
      <c r="D8">
        <v>1833.3186666666668</v>
      </c>
      <c r="E8">
        <v>1141.2911308935049</v>
      </c>
      <c r="F8">
        <v>765.30000000000007</v>
      </c>
      <c r="G8">
        <v>1906.5911308935051</v>
      </c>
      <c r="K8" s="72" t="s">
        <v>138</v>
      </c>
      <c r="L8" s="74">
        <v>487.61384126984132</v>
      </c>
      <c r="M8" s="74">
        <v>482.7545396825397</v>
      </c>
      <c r="N8" s="74">
        <v>485.18419047619051</v>
      </c>
      <c r="P8" s="72" t="s">
        <v>138</v>
      </c>
      <c r="Q8" s="74">
        <v>422.66415876879267</v>
      </c>
      <c r="R8" s="74">
        <v>541.73765962819209</v>
      </c>
      <c r="S8" s="74">
        <v>482.20090919849235</v>
      </c>
    </row>
    <row r="9" spans="1:19" x14ac:dyDescent="0.25">
      <c r="A9" s="58" t="s">
        <v>121</v>
      </c>
      <c r="B9" s="58" t="s">
        <v>116</v>
      </c>
      <c r="C9" s="58">
        <v>9</v>
      </c>
      <c r="D9" s="58">
        <v>2340.5497142857143</v>
      </c>
      <c r="E9">
        <v>683.44799676244418</v>
      </c>
      <c r="F9">
        <v>477.60266666666672</v>
      </c>
      <c r="G9">
        <f>E9+E10</f>
        <v>1075.0060920005394</v>
      </c>
      <c r="K9" s="72" t="s">
        <v>135</v>
      </c>
      <c r="L9" s="74">
        <v>1090.288941798942</v>
      </c>
      <c r="M9" s="74">
        <v>532.1035978835979</v>
      </c>
      <c r="N9" s="74">
        <v>811.1962698412699</v>
      </c>
      <c r="P9" s="72" t="s">
        <v>135</v>
      </c>
      <c r="Q9" s="74">
        <v>896.9380074261145</v>
      </c>
      <c r="R9" s="74">
        <v>588.88663209361732</v>
      </c>
      <c r="S9" s="74">
        <v>742.91231975986602</v>
      </c>
    </row>
    <row r="10" spans="1:19" x14ac:dyDescent="0.25">
      <c r="A10" s="58" t="s">
        <v>121</v>
      </c>
      <c r="B10" s="58" t="s">
        <v>120</v>
      </c>
      <c r="C10" s="58">
        <v>10</v>
      </c>
      <c r="D10">
        <v>732.32895238095239</v>
      </c>
      <c r="E10">
        <v>391.55809523809523</v>
      </c>
      <c r="F10">
        <v>171.70057142857144</v>
      </c>
      <c r="G10">
        <v>563.25866666666661</v>
      </c>
    </row>
    <row r="11" spans="1:19" x14ac:dyDescent="0.25">
      <c r="A11" s="58" t="s">
        <v>121</v>
      </c>
      <c r="B11" s="58" t="s">
        <v>119</v>
      </c>
      <c r="C11" s="58">
        <v>12</v>
      </c>
      <c r="D11">
        <v>878.04000000000019</v>
      </c>
      <c r="E11">
        <v>356.55286294461547</v>
      </c>
      <c r="F11">
        <v>425.85714285714283</v>
      </c>
      <c r="G11">
        <v>782.4100058017583</v>
      </c>
    </row>
    <row r="12" spans="1:19" x14ac:dyDescent="0.25">
      <c r="A12" s="58" t="s">
        <v>121</v>
      </c>
      <c r="B12" s="58" t="s">
        <v>117</v>
      </c>
      <c r="C12" s="58">
        <v>13</v>
      </c>
      <c r="D12">
        <v>249.2609523809524</v>
      </c>
      <c r="E12">
        <v>171.42857142857142</v>
      </c>
      <c r="F12">
        <v>88.72</v>
      </c>
      <c r="G12">
        <v>260.14857142857142</v>
      </c>
      <c r="K12" s="71" t="s">
        <v>139</v>
      </c>
      <c r="L12" s="71" t="s">
        <v>136</v>
      </c>
      <c r="P12" s="71" t="s">
        <v>144</v>
      </c>
      <c r="Q12" s="71" t="s">
        <v>136</v>
      </c>
    </row>
    <row r="13" spans="1:19" x14ac:dyDescent="0.25">
      <c r="A13" s="58" t="s">
        <v>121</v>
      </c>
      <c r="B13" s="58" t="s">
        <v>118</v>
      </c>
      <c r="C13" s="58">
        <v>14</v>
      </c>
      <c r="D13">
        <v>493.82704761904762</v>
      </c>
      <c r="E13">
        <v>208.29594647776469</v>
      </c>
      <c r="F13">
        <v>289.72514285714294</v>
      </c>
      <c r="G13">
        <v>498.02108933490763</v>
      </c>
      <c r="K13" s="71" t="s">
        <v>134</v>
      </c>
      <c r="L13" t="s">
        <v>121</v>
      </c>
      <c r="M13" t="s">
        <v>113</v>
      </c>
      <c r="N13" t="s">
        <v>135</v>
      </c>
      <c r="P13" s="71" t="s">
        <v>134</v>
      </c>
      <c r="Q13" t="s">
        <v>121</v>
      </c>
      <c r="R13" t="s">
        <v>113</v>
      </c>
      <c r="S13" t="s">
        <v>135</v>
      </c>
    </row>
    <row r="14" spans="1:19" x14ac:dyDescent="0.25">
      <c r="A14" s="58" t="s">
        <v>113</v>
      </c>
      <c r="B14" s="58" t="s">
        <v>116</v>
      </c>
      <c r="C14" s="58">
        <v>15</v>
      </c>
      <c r="D14">
        <v>619.5980952380952</v>
      </c>
      <c r="E14">
        <v>783.35458779903217</v>
      </c>
      <c r="F14">
        <v>323.26857142857142</v>
      </c>
      <c r="G14">
        <v>1106.6231592276035</v>
      </c>
      <c r="K14" s="72" t="s">
        <v>118</v>
      </c>
      <c r="L14" s="74">
        <v>3</v>
      </c>
      <c r="M14" s="74">
        <v>3</v>
      </c>
      <c r="N14" s="74">
        <v>6</v>
      </c>
      <c r="P14" s="72" t="s">
        <v>118</v>
      </c>
      <c r="Q14" s="74">
        <v>3</v>
      </c>
      <c r="R14" s="74">
        <v>3</v>
      </c>
      <c r="S14" s="74">
        <v>6</v>
      </c>
    </row>
    <row r="15" spans="1:19" x14ac:dyDescent="0.25">
      <c r="A15" s="58" t="s">
        <v>113</v>
      </c>
      <c r="B15" s="58" t="s">
        <v>120</v>
      </c>
      <c r="C15" s="58">
        <v>16</v>
      </c>
      <c r="D15">
        <v>1955.5047619047618</v>
      </c>
      <c r="E15">
        <v>813.73424205977983</v>
      </c>
      <c r="F15">
        <v>846.55238095238087</v>
      </c>
      <c r="G15">
        <v>1660.2866230121608</v>
      </c>
      <c r="K15" s="72" t="s">
        <v>115</v>
      </c>
      <c r="L15" s="74">
        <v>3</v>
      </c>
      <c r="M15" s="74">
        <v>3</v>
      </c>
      <c r="N15" s="74">
        <v>6</v>
      </c>
      <c r="P15" s="72" t="s">
        <v>115</v>
      </c>
      <c r="Q15" s="74">
        <v>3</v>
      </c>
      <c r="R15" s="74">
        <v>3</v>
      </c>
      <c r="S15" s="74">
        <v>6</v>
      </c>
    </row>
    <row r="16" spans="1:19" x14ac:dyDescent="0.25">
      <c r="A16" s="58" t="s">
        <v>113</v>
      </c>
      <c r="B16" s="58" t="s">
        <v>115</v>
      </c>
      <c r="C16" s="58">
        <v>17</v>
      </c>
      <c r="D16">
        <v>618.98571428571427</v>
      </c>
      <c r="E16">
        <v>380.18531323468397</v>
      </c>
      <c r="F16">
        <v>368.94</v>
      </c>
      <c r="G16">
        <v>749.12531323468397</v>
      </c>
      <c r="K16" s="72" t="s">
        <v>120</v>
      </c>
      <c r="L16" s="74">
        <v>3</v>
      </c>
      <c r="M16" s="74">
        <v>3</v>
      </c>
      <c r="N16" s="74">
        <v>6</v>
      </c>
      <c r="P16" s="72" t="s">
        <v>120</v>
      </c>
      <c r="Q16" s="74">
        <v>3</v>
      </c>
      <c r="R16" s="74">
        <v>3</v>
      </c>
      <c r="S16" s="74">
        <v>6</v>
      </c>
    </row>
    <row r="17" spans="1:19" x14ac:dyDescent="0.25">
      <c r="A17" s="58" t="s">
        <v>113</v>
      </c>
      <c r="B17" s="58" t="s">
        <v>118</v>
      </c>
      <c r="C17" s="58">
        <v>18</v>
      </c>
      <c r="D17">
        <v>323.91314285714282</v>
      </c>
      <c r="E17">
        <v>260.21892753221562</v>
      </c>
      <c r="F17">
        <v>224.4388571428571</v>
      </c>
      <c r="G17">
        <v>484.65778467507272</v>
      </c>
      <c r="K17" s="72" t="s">
        <v>116</v>
      </c>
      <c r="L17" s="74">
        <v>3</v>
      </c>
      <c r="M17" s="74">
        <v>3</v>
      </c>
      <c r="N17" s="74">
        <v>6</v>
      </c>
      <c r="P17" s="72" t="s">
        <v>116</v>
      </c>
      <c r="Q17" s="74">
        <v>3</v>
      </c>
      <c r="R17" s="74">
        <v>3</v>
      </c>
      <c r="S17" s="74">
        <v>6</v>
      </c>
    </row>
    <row r="18" spans="1:19" x14ac:dyDescent="0.25">
      <c r="A18" s="58" t="s">
        <v>113</v>
      </c>
      <c r="B18" s="58" t="s">
        <v>119</v>
      </c>
      <c r="C18" s="58">
        <v>19</v>
      </c>
      <c r="D18">
        <v>922.85142857142864</v>
      </c>
      <c r="E18">
        <v>432.79083094555875</v>
      </c>
      <c r="F18">
        <v>418.04380952380961</v>
      </c>
      <c r="G18">
        <v>850.83464046936842</v>
      </c>
      <c r="K18" s="72" t="s">
        <v>117</v>
      </c>
      <c r="L18" s="74">
        <v>3</v>
      </c>
      <c r="M18" s="74">
        <v>3</v>
      </c>
      <c r="N18" s="74">
        <v>6</v>
      </c>
      <c r="P18" s="72" t="s">
        <v>117</v>
      </c>
      <c r="Q18" s="74">
        <v>3</v>
      </c>
      <c r="R18" s="74">
        <v>3</v>
      </c>
      <c r="S18" s="74">
        <v>6</v>
      </c>
    </row>
    <row r="19" spans="1:19" x14ac:dyDescent="0.25">
      <c r="A19" s="6" t="s">
        <v>113</v>
      </c>
      <c r="B19" s="6" t="s">
        <v>117</v>
      </c>
      <c r="C19" s="64">
        <v>21</v>
      </c>
      <c r="D19">
        <v>194.67771428571427</v>
      </c>
      <c r="E19">
        <v>121.9047619047619</v>
      </c>
      <c r="F19">
        <v>146.20857142857145</v>
      </c>
      <c r="G19">
        <v>268.11333333333334</v>
      </c>
      <c r="K19" s="72" t="s">
        <v>138</v>
      </c>
      <c r="L19" s="74">
        <v>3</v>
      </c>
      <c r="M19" s="74">
        <v>3</v>
      </c>
      <c r="N19" s="74">
        <v>6</v>
      </c>
      <c r="P19" s="72" t="s">
        <v>138</v>
      </c>
      <c r="Q19" s="74">
        <v>3</v>
      </c>
      <c r="R19" s="74">
        <v>3</v>
      </c>
      <c r="S19" s="74">
        <v>6</v>
      </c>
    </row>
    <row r="20" spans="1:19" x14ac:dyDescent="0.25">
      <c r="A20" s="6" t="s">
        <v>121</v>
      </c>
      <c r="B20" s="6" t="s">
        <v>117</v>
      </c>
      <c r="C20" s="64">
        <v>22</v>
      </c>
      <c r="D20">
        <v>1716.8091428571431</v>
      </c>
      <c r="E20">
        <v>179.04761904761904</v>
      </c>
      <c r="F20">
        <v>831.57942857142859</v>
      </c>
      <c r="G20">
        <v>1010.6270476190476</v>
      </c>
      <c r="K20" s="72" t="s">
        <v>135</v>
      </c>
      <c r="L20" s="74">
        <v>18</v>
      </c>
      <c r="M20" s="74">
        <v>18</v>
      </c>
      <c r="N20" s="74">
        <v>36</v>
      </c>
      <c r="P20" s="72" t="s">
        <v>135</v>
      </c>
      <c r="Q20" s="74">
        <v>18</v>
      </c>
      <c r="R20" s="74">
        <v>18</v>
      </c>
      <c r="S20" s="74">
        <v>36</v>
      </c>
    </row>
    <row r="21" spans="1:19" x14ac:dyDescent="0.25">
      <c r="A21" s="6" t="s">
        <v>121</v>
      </c>
      <c r="B21" s="58" t="s">
        <v>118</v>
      </c>
      <c r="C21" s="64">
        <v>23</v>
      </c>
      <c r="D21">
        <v>1667.8354285714283</v>
      </c>
      <c r="E21">
        <v>814.63301109917643</v>
      </c>
      <c r="F21">
        <v>690.44800000000009</v>
      </c>
      <c r="G21">
        <v>1505.0810110991765</v>
      </c>
    </row>
    <row r="22" spans="1:19" x14ac:dyDescent="0.25">
      <c r="A22" s="6" t="s">
        <v>121</v>
      </c>
      <c r="B22" s="6" t="s">
        <v>123</v>
      </c>
      <c r="C22" s="64">
        <v>24</v>
      </c>
      <c r="D22">
        <v>1695.7971428571427</v>
      </c>
      <c r="E22">
        <v>834.17867435158507</v>
      </c>
      <c r="F22">
        <v>748.05257142857147</v>
      </c>
      <c r="G22">
        <v>1582.2312457801565</v>
      </c>
    </row>
    <row r="23" spans="1:19" x14ac:dyDescent="0.25">
      <c r="A23" s="6" t="s">
        <v>121</v>
      </c>
      <c r="B23" s="6" t="s">
        <v>115</v>
      </c>
      <c r="C23" s="64">
        <v>25</v>
      </c>
      <c r="D23">
        <v>1735.3207619047621</v>
      </c>
      <c r="E23">
        <v>609.50528071150643</v>
      </c>
      <c r="F23">
        <v>811.86228571428592</v>
      </c>
      <c r="G23">
        <v>1421.3675664257923</v>
      </c>
      <c r="K23" s="71" t="s">
        <v>140</v>
      </c>
      <c r="L23" s="71" t="s">
        <v>136</v>
      </c>
      <c r="P23" s="71" t="s">
        <v>145</v>
      </c>
      <c r="Q23" s="71" t="s">
        <v>136</v>
      </c>
    </row>
    <row r="24" spans="1:19" x14ac:dyDescent="0.25">
      <c r="A24" s="6" t="s">
        <v>121</v>
      </c>
      <c r="B24" s="6" t="s">
        <v>116</v>
      </c>
      <c r="C24" s="64">
        <v>27</v>
      </c>
      <c r="D24">
        <v>171.53923809523812</v>
      </c>
      <c r="E24">
        <v>148.57142857142858</v>
      </c>
      <c r="F24">
        <v>121.73752380952382</v>
      </c>
      <c r="G24">
        <v>270.30895238095241</v>
      </c>
      <c r="K24" s="71" t="s">
        <v>134</v>
      </c>
      <c r="L24" t="s">
        <v>121</v>
      </c>
      <c r="M24" t="s">
        <v>113</v>
      </c>
      <c r="N24" t="s">
        <v>135</v>
      </c>
      <c r="P24" s="71" t="s">
        <v>134</v>
      </c>
      <c r="Q24" t="s">
        <v>121</v>
      </c>
      <c r="R24" t="s">
        <v>113</v>
      </c>
      <c r="S24" t="s">
        <v>135</v>
      </c>
    </row>
    <row r="25" spans="1:19" x14ac:dyDescent="0.25">
      <c r="A25" s="6" t="s">
        <v>121</v>
      </c>
      <c r="B25" s="6" t="s">
        <v>119</v>
      </c>
      <c r="C25" s="64">
        <v>28</v>
      </c>
      <c r="D25">
        <v>220.9554285714286</v>
      </c>
      <c r="E25">
        <v>106.66666666666667</v>
      </c>
      <c r="F25">
        <v>86.20609523809523</v>
      </c>
      <c r="G25">
        <v>192.87276190476189</v>
      </c>
      <c r="K25" s="72" t="s">
        <v>118</v>
      </c>
      <c r="L25" s="74">
        <v>778.98580023407669</v>
      </c>
      <c r="M25" s="74">
        <v>88.800226659295518</v>
      </c>
      <c r="N25" s="74">
        <v>554.02864149014181</v>
      </c>
      <c r="P25" s="72" t="s">
        <v>118</v>
      </c>
      <c r="Q25" s="74">
        <v>610.24941436577092</v>
      </c>
      <c r="R25" s="74">
        <v>248.22534350316636</v>
      </c>
      <c r="S25" s="74">
        <v>442.01223153891777</v>
      </c>
    </row>
    <row r="26" spans="1:19" x14ac:dyDescent="0.25">
      <c r="A26" s="6" t="s">
        <v>121</v>
      </c>
      <c r="B26" s="6" t="s">
        <v>120</v>
      </c>
      <c r="C26" s="64">
        <v>29</v>
      </c>
      <c r="D26">
        <v>1923.3866666666668</v>
      </c>
      <c r="E26">
        <v>484.78029049457621</v>
      </c>
      <c r="F26">
        <v>532.05371428571436</v>
      </c>
      <c r="G26">
        <v>1016.8340047802906</v>
      </c>
      <c r="K26" s="72" t="s">
        <v>115</v>
      </c>
      <c r="L26" s="74">
        <v>489.2495272468517</v>
      </c>
      <c r="M26" s="74">
        <v>332.68079377975204</v>
      </c>
      <c r="N26" s="74">
        <v>628.4256401553032</v>
      </c>
      <c r="P26" s="72" t="s">
        <v>115</v>
      </c>
      <c r="Q26" s="74">
        <v>260.85416954256857</v>
      </c>
      <c r="R26" s="74">
        <v>197.98004867674621</v>
      </c>
      <c r="S26" s="74">
        <v>610.30739529547179</v>
      </c>
    </row>
    <row r="27" spans="1:19" x14ac:dyDescent="0.25">
      <c r="A27" s="6" t="s">
        <v>121</v>
      </c>
      <c r="B27" s="6" t="s">
        <v>117</v>
      </c>
      <c r="C27" s="64">
        <v>31</v>
      </c>
      <c r="D27">
        <v>2066.3314285714287</v>
      </c>
      <c r="E27">
        <v>715.01694310683081</v>
      </c>
      <c r="F27">
        <v>546.56000000000006</v>
      </c>
      <c r="G27">
        <v>1261.5769431068309</v>
      </c>
      <c r="K27" s="72" t="s">
        <v>120</v>
      </c>
      <c r="L27" s="74">
        <v>632.28242953166932</v>
      </c>
      <c r="M27" s="74">
        <v>1090.6740238584969</v>
      </c>
      <c r="N27" s="74">
        <v>897.62354016714357</v>
      </c>
      <c r="P27" s="72" t="s">
        <v>120</v>
      </c>
      <c r="Q27" s="74">
        <v>510.50787530006988</v>
      </c>
      <c r="R27" s="74">
        <v>891.75579820789756</v>
      </c>
      <c r="S27" s="74">
        <v>689.16022968566654</v>
      </c>
    </row>
    <row r="28" spans="1:19" x14ac:dyDescent="0.25">
      <c r="A28" s="6" t="s">
        <v>121</v>
      </c>
      <c r="B28" s="6" t="s">
        <v>115</v>
      </c>
      <c r="C28" s="64">
        <v>32</v>
      </c>
      <c r="D28">
        <v>941.17523809523811</v>
      </c>
      <c r="E28">
        <v>582.82473669997296</v>
      </c>
      <c r="F28">
        <v>915.16285714285721</v>
      </c>
      <c r="G28">
        <v>1497.9875938428302</v>
      </c>
      <c r="K28" s="72" t="s">
        <v>116</v>
      </c>
      <c r="L28" s="74">
        <v>1191.5685784941693</v>
      </c>
      <c r="M28" s="74">
        <v>274.6114127783656</v>
      </c>
      <c r="N28" s="74">
        <v>807.80141057261881</v>
      </c>
      <c r="P28" s="72" t="s">
        <v>116</v>
      </c>
      <c r="Q28" s="74">
        <v>404.32782569752993</v>
      </c>
      <c r="R28" s="74">
        <v>317.84544004717748</v>
      </c>
      <c r="S28" s="74">
        <v>329.6109427012903</v>
      </c>
    </row>
    <row r="29" spans="1:19" x14ac:dyDescent="0.25">
      <c r="A29" s="6" t="s">
        <v>121</v>
      </c>
      <c r="B29" s="6" t="s">
        <v>116</v>
      </c>
      <c r="C29" s="64">
        <v>33</v>
      </c>
      <c r="D29">
        <v>401.02857142857147</v>
      </c>
      <c r="E29">
        <v>290.82872928176795</v>
      </c>
      <c r="F29">
        <v>312.62</v>
      </c>
      <c r="G29">
        <v>603.44872928176801</v>
      </c>
      <c r="K29" s="72" t="s">
        <v>117</v>
      </c>
      <c r="L29" s="74">
        <v>964.15840979097436</v>
      </c>
      <c r="M29" s="74">
        <v>525.50398654759806</v>
      </c>
      <c r="N29" s="74">
        <v>818.99055149706885</v>
      </c>
      <c r="P29" s="72" t="s">
        <v>117</v>
      </c>
      <c r="Q29" s="74">
        <v>521.06502743142642</v>
      </c>
      <c r="R29" s="74">
        <v>271.85344471787425</v>
      </c>
      <c r="S29" s="74">
        <v>412.95127541375422</v>
      </c>
    </row>
    <row r="30" spans="1:19" x14ac:dyDescent="0.25">
      <c r="A30" s="6" t="s">
        <v>121</v>
      </c>
      <c r="B30" s="6" t="s">
        <v>119</v>
      </c>
      <c r="C30" s="64">
        <v>34</v>
      </c>
      <c r="D30">
        <v>363.84609523809519</v>
      </c>
      <c r="E30">
        <v>189.29637526652451</v>
      </c>
      <c r="F30">
        <v>103.41333333333333</v>
      </c>
      <c r="G30">
        <v>292.70970859985783</v>
      </c>
      <c r="K30" s="72" t="s">
        <v>138</v>
      </c>
      <c r="L30" s="74">
        <v>345.58482999214749</v>
      </c>
      <c r="M30" s="74">
        <v>394.2110757832636</v>
      </c>
      <c r="N30" s="74">
        <v>331.57138392800829</v>
      </c>
      <c r="P30" s="72" t="s">
        <v>138</v>
      </c>
      <c r="Q30" s="74">
        <v>315.52283566241175</v>
      </c>
      <c r="R30" s="74">
        <v>288.45390885101477</v>
      </c>
      <c r="S30" s="74">
        <v>278.13248016804084</v>
      </c>
    </row>
    <row r="31" spans="1:19" x14ac:dyDescent="0.25">
      <c r="A31" s="6" t="s">
        <v>121</v>
      </c>
      <c r="B31" s="58" t="s">
        <v>118</v>
      </c>
      <c r="C31" s="64">
        <v>35</v>
      </c>
      <c r="D31">
        <v>193.8504761904762</v>
      </c>
      <c r="E31">
        <v>197.04834605597966</v>
      </c>
      <c r="F31">
        <v>207.35466666666667</v>
      </c>
      <c r="G31">
        <v>404.40301272264634</v>
      </c>
      <c r="K31" s="72" t="s">
        <v>135</v>
      </c>
      <c r="L31" s="74">
        <v>764.48780097070539</v>
      </c>
      <c r="M31" s="74">
        <v>475.67421536267977</v>
      </c>
      <c r="N31" s="74">
        <v>688.39702772566943</v>
      </c>
      <c r="P31" s="72" t="s">
        <v>135</v>
      </c>
      <c r="Q31" s="74">
        <v>540.06566011913901</v>
      </c>
      <c r="R31" s="74">
        <v>377.62610913494638</v>
      </c>
      <c r="S31" s="74">
        <v>485.11240443496672</v>
      </c>
    </row>
    <row r="32" spans="1:19" x14ac:dyDescent="0.25">
      <c r="A32" s="6" t="s">
        <v>113</v>
      </c>
      <c r="B32" s="6" t="s">
        <v>117</v>
      </c>
      <c r="C32" s="64">
        <v>36</v>
      </c>
      <c r="D32">
        <v>1155.0240000000001</v>
      </c>
      <c r="E32">
        <v>413.48375696615466</v>
      </c>
      <c r="F32">
        <v>393.11999999999995</v>
      </c>
      <c r="G32">
        <v>806.60375696615461</v>
      </c>
    </row>
    <row r="33" spans="1:18" x14ac:dyDescent="0.25">
      <c r="A33" s="6" t="s">
        <v>113</v>
      </c>
      <c r="B33" s="6" t="s">
        <v>116</v>
      </c>
      <c r="C33" s="64">
        <v>37</v>
      </c>
      <c r="D33">
        <v>774.66209523809528</v>
      </c>
      <c r="E33">
        <v>299.77450590263965</v>
      </c>
      <c r="F33">
        <v>330.29257142857142</v>
      </c>
      <c r="G33">
        <v>630.06707733121107</v>
      </c>
      <c r="K33" s="75"/>
      <c r="L33" s="75" t="s">
        <v>141</v>
      </c>
      <c r="M33" s="75" t="s">
        <v>142</v>
      </c>
      <c r="P33" s="75"/>
      <c r="Q33" s="75" t="s">
        <v>141</v>
      </c>
      <c r="R33" s="75" t="s">
        <v>142</v>
      </c>
    </row>
    <row r="34" spans="1:18" x14ac:dyDescent="0.25">
      <c r="A34" s="6" t="s">
        <v>113</v>
      </c>
      <c r="B34" s="6" t="s">
        <v>115</v>
      </c>
      <c r="C34" s="64">
        <v>38</v>
      </c>
      <c r="D34">
        <v>893.84076190476185</v>
      </c>
      <c r="E34">
        <v>399.55005624296956</v>
      </c>
      <c r="F34">
        <v>178.51847619047621</v>
      </c>
      <c r="G34">
        <v>578.06853243344574</v>
      </c>
      <c r="K34" s="72" t="s">
        <v>118</v>
      </c>
      <c r="L34" s="74">
        <v>785.17098412698397</v>
      </c>
      <c r="M34" s="74">
        <v>334.00215873015878</v>
      </c>
      <c r="P34" s="72" t="s">
        <v>118</v>
      </c>
      <c r="Q34" s="74">
        <v>802.50170438557689</v>
      </c>
      <c r="R34" s="74">
        <v>533.13983332979558</v>
      </c>
    </row>
    <row r="35" spans="1:18" x14ac:dyDescent="0.25">
      <c r="A35" s="6" t="s">
        <v>113</v>
      </c>
      <c r="B35" s="58" t="s">
        <v>118</v>
      </c>
      <c r="C35" s="64">
        <v>39</v>
      </c>
      <c r="D35">
        <v>427.41600000000005</v>
      </c>
      <c r="E35">
        <v>372.76317581370012</v>
      </c>
      <c r="F35">
        <v>429.26628571428563</v>
      </c>
      <c r="G35">
        <v>802.02946152798575</v>
      </c>
      <c r="K35" s="72" t="s">
        <v>115</v>
      </c>
      <c r="L35" s="74">
        <v>1503.2715555555558</v>
      </c>
      <c r="M35" s="74">
        <v>581.49403174603174</v>
      </c>
      <c r="P35" s="72" t="s">
        <v>115</v>
      </c>
      <c r="Q35" s="74">
        <v>1608.6487637207092</v>
      </c>
      <c r="R35" s="74">
        <v>560.50959074855245</v>
      </c>
    </row>
    <row r="36" spans="1:18" x14ac:dyDescent="0.25">
      <c r="A36" s="6" t="s">
        <v>113</v>
      </c>
      <c r="B36" s="6" t="s">
        <v>119</v>
      </c>
      <c r="C36" s="64">
        <v>40</v>
      </c>
      <c r="D36">
        <v>363.39580952380948</v>
      </c>
      <c r="E36">
        <v>298.24957651044605</v>
      </c>
      <c r="F36">
        <v>196.41028571428572</v>
      </c>
      <c r="G36">
        <v>494.6598622247318</v>
      </c>
      <c r="K36" s="72" t="s">
        <v>120</v>
      </c>
      <c r="L36" s="74">
        <v>1450.5042539682538</v>
      </c>
      <c r="M36" s="74">
        <v>697.75892063492074</v>
      </c>
      <c r="P36" s="72" t="s">
        <v>120</v>
      </c>
      <c r="Q36" s="74">
        <v>1054.1079724090378</v>
      </c>
      <c r="R36" s="74">
        <v>635.36722354373615</v>
      </c>
    </row>
    <row r="37" spans="1:18" x14ac:dyDescent="0.25">
      <c r="A37" s="6" t="s">
        <v>113</v>
      </c>
      <c r="B37" s="6" t="s">
        <v>120</v>
      </c>
      <c r="C37" s="64">
        <v>42</v>
      </c>
      <c r="D37">
        <v>12.972</v>
      </c>
      <c r="E37">
        <v>26.666666666666668</v>
      </c>
      <c r="F37">
        <v>10.313142857142857</v>
      </c>
      <c r="G37">
        <v>36.979809523809521</v>
      </c>
      <c r="K37" s="72" t="s">
        <v>116</v>
      </c>
      <c r="L37" s="74">
        <v>971.03917460317462</v>
      </c>
      <c r="M37" s="74">
        <v>545.03339682539684</v>
      </c>
      <c r="P37" s="72" t="s">
        <v>116</v>
      </c>
      <c r="Q37" s="74">
        <v>649.58792455441994</v>
      </c>
      <c r="R37" s="74">
        <v>746.89650231271753</v>
      </c>
    </row>
    <row r="38" spans="1:18" x14ac:dyDescent="0.25">
      <c r="K38" s="72" t="s">
        <v>117</v>
      </c>
      <c r="L38" s="74">
        <v>1344.1338412698415</v>
      </c>
      <c r="M38" s="74">
        <v>551.57853968253971</v>
      </c>
      <c r="P38" s="72" t="s">
        <v>117</v>
      </c>
      <c r="Q38" s="74">
        <v>844.11752071814999</v>
      </c>
      <c r="R38" s="74">
        <v>515.66898299871116</v>
      </c>
    </row>
    <row r="39" spans="1:18" x14ac:dyDescent="0.25">
      <c r="K39" s="72" t="s">
        <v>138</v>
      </c>
      <c r="L39" s="74">
        <v>487.61384126984132</v>
      </c>
      <c r="M39" s="74">
        <v>482.7545396825397</v>
      </c>
      <c r="P39" s="72" t="s">
        <v>138</v>
      </c>
      <c r="Q39" s="74">
        <v>422.66415876879267</v>
      </c>
      <c r="R39" s="74">
        <v>541.73765962819209</v>
      </c>
    </row>
    <row r="41" spans="1:18" x14ac:dyDescent="0.25">
      <c r="K41" s="73" t="s">
        <v>134</v>
      </c>
      <c r="L41" s="73" t="s">
        <v>121</v>
      </c>
      <c r="M41" s="73" t="s">
        <v>113</v>
      </c>
      <c r="P41" s="73" t="s">
        <v>134</v>
      </c>
      <c r="Q41" s="73" t="s">
        <v>121</v>
      </c>
      <c r="R41" s="73" t="s">
        <v>113</v>
      </c>
    </row>
    <row r="42" spans="1:18" x14ac:dyDescent="0.25">
      <c r="K42" s="72" t="s">
        <v>118</v>
      </c>
      <c r="L42" s="74">
        <v>778.98580023407669</v>
      </c>
      <c r="M42" s="74">
        <v>88.800226659295518</v>
      </c>
      <c r="P42" s="72" t="s">
        <v>118</v>
      </c>
      <c r="Q42" s="74">
        <v>610.24941436577092</v>
      </c>
      <c r="R42" s="74">
        <v>248.22534350316636</v>
      </c>
    </row>
    <row r="43" spans="1:18" x14ac:dyDescent="0.25">
      <c r="K43" s="72" t="s">
        <v>115</v>
      </c>
      <c r="L43" s="74">
        <v>489.2495272468517</v>
      </c>
      <c r="M43" s="74">
        <v>332.68079377975204</v>
      </c>
      <c r="P43" s="72" t="s">
        <v>115</v>
      </c>
      <c r="Q43" s="74">
        <v>260.85416954256857</v>
      </c>
      <c r="R43" s="74">
        <v>197.98004867674621</v>
      </c>
    </row>
    <row r="44" spans="1:18" x14ac:dyDescent="0.25">
      <c r="K44" s="72" t="s">
        <v>120</v>
      </c>
      <c r="L44" s="74">
        <v>632.28242953166932</v>
      </c>
      <c r="M44" s="74">
        <v>1090.6740238584969</v>
      </c>
      <c r="P44" s="72" t="s">
        <v>120</v>
      </c>
      <c r="Q44" s="74">
        <v>510.50787530006988</v>
      </c>
      <c r="R44" s="74">
        <v>891.75579820789756</v>
      </c>
    </row>
    <row r="45" spans="1:18" x14ac:dyDescent="0.25">
      <c r="K45" s="72" t="s">
        <v>116</v>
      </c>
      <c r="L45" s="74">
        <v>1191.5685784941693</v>
      </c>
      <c r="M45" s="74">
        <v>274.6114127783656</v>
      </c>
      <c r="P45" s="72" t="s">
        <v>116</v>
      </c>
      <c r="Q45" s="74">
        <v>404.32782569752993</v>
      </c>
      <c r="R45" s="74">
        <v>317.84544004717748</v>
      </c>
    </row>
    <row r="46" spans="1:18" x14ac:dyDescent="0.25">
      <c r="K46" s="72" t="s">
        <v>117</v>
      </c>
      <c r="L46" s="74">
        <v>964.15840979097436</v>
      </c>
      <c r="M46" s="74">
        <v>525.50398654759806</v>
      </c>
      <c r="P46" s="72" t="s">
        <v>117</v>
      </c>
      <c r="Q46" s="74">
        <v>521.06502743142642</v>
      </c>
      <c r="R46" s="74">
        <v>271.85344471787425</v>
      </c>
    </row>
    <row r="47" spans="1:18" x14ac:dyDescent="0.25">
      <c r="K47" s="72" t="s">
        <v>138</v>
      </c>
      <c r="L47" s="74">
        <v>345.58482999214749</v>
      </c>
      <c r="M47" s="74">
        <v>394.2110757832636</v>
      </c>
      <c r="P47" s="72" t="s">
        <v>138</v>
      </c>
      <c r="Q47" s="74">
        <v>315.52283566241175</v>
      </c>
      <c r="R47" s="74">
        <v>288.45390885101477</v>
      </c>
    </row>
    <row r="49" spans="11:18" x14ac:dyDescent="0.25">
      <c r="K49" s="73" t="s">
        <v>134</v>
      </c>
      <c r="L49" s="73" t="s">
        <v>121</v>
      </c>
      <c r="M49" s="73" t="s">
        <v>113</v>
      </c>
      <c r="P49" s="73" t="s">
        <v>134</v>
      </c>
      <c r="Q49" s="73" t="s">
        <v>121</v>
      </c>
      <c r="R49" s="73" t="s">
        <v>113</v>
      </c>
    </row>
    <row r="50" spans="11:18" x14ac:dyDescent="0.25">
      <c r="K50" s="72" t="s">
        <v>118</v>
      </c>
      <c r="L50" s="74">
        <f>L42/SQRT(3)</f>
        <v>449.74766146004026</v>
      </c>
      <c r="M50" s="74">
        <f>M42/SQRT(3)</f>
        <v>51.268834765844055</v>
      </c>
      <c r="P50" s="72" t="s">
        <v>118</v>
      </c>
      <c r="Q50" s="74">
        <f>Q42/SQRT(3)</f>
        <v>352.32766365688934</v>
      </c>
      <c r="R50" s="74">
        <f>R42/SQRT(3)</f>
        <v>143.31296889124042</v>
      </c>
    </row>
    <row r="51" spans="11:18" x14ac:dyDescent="0.25">
      <c r="K51" s="72" t="s">
        <v>115</v>
      </c>
      <c r="L51" s="74">
        <f t="shared" ref="L51:M55" si="0">L43/SQRT(3)</f>
        <v>282.46834625686699</v>
      </c>
      <c r="M51" s="74">
        <f t="shared" si="0"/>
        <v>192.07334584295822</v>
      </c>
      <c r="P51" s="72" t="s">
        <v>115</v>
      </c>
      <c r="Q51" s="74">
        <f t="shared" ref="Q51:R55" si="1">Q43/SQRT(3)</f>
        <v>150.60422500463824</v>
      </c>
      <c r="R51" s="74">
        <f t="shared" si="1"/>
        <v>114.30383439769464</v>
      </c>
    </row>
    <row r="52" spans="11:18" x14ac:dyDescent="0.25">
      <c r="K52" s="72" t="s">
        <v>120</v>
      </c>
      <c r="L52" s="74">
        <f t="shared" si="0"/>
        <v>365.04843089397991</v>
      </c>
      <c r="M52" s="74">
        <f t="shared" si="0"/>
        <v>629.70094127283551</v>
      </c>
      <c r="P52" s="72" t="s">
        <v>120</v>
      </c>
      <c r="Q52" s="74">
        <f t="shared" si="1"/>
        <v>294.74185922791929</v>
      </c>
      <c r="R52" s="74">
        <f t="shared" si="1"/>
        <v>514.85545014673926</v>
      </c>
    </row>
    <row r="53" spans="11:18" x14ac:dyDescent="0.25">
      <c r="K53" s="72" t="s">
        <v>116</v>
      </c>
      <c r="L53" s="74">
        <f t="shared" si="0"/>
        <v>687.95243955150841</v>
      </c>
      <c r="M53" s="74">
        <f t="shared" si="0"/>
        <v>158.54697309013284</v>
      </c>
      <c r="P53" s="72" t="s">
        <v>116</v>
      </c>
      <c r="Q53" s="74">
        <f t="shared" si="1"/>
        <v>233.438779007325</v>
      </c>
      <c r="R53" s="74">
        <f t="shared" si="1"/>
        <v>183.50815037193297</v>
      </c>
    </row>
    <row r="54" spans="11:18" x14ac:dyDescent="0.25">
      <c r="K54" s="72" t="s">
        <v>117</v>
      </c>
      <c r="L54" s="74">
        <f t="shared" si="0"/>
        <v>556.65711743426061</v>
      </c>
      <c r="M54" s="74">
        <f t="shared" si="0"/>
        <v>303.39986809347721</v>
      </c>
      <c r="P54" s="72" t="s">
        <v>117</v>
      </c>
      <c r="Q54" s="74">
        <f t="shared" si="1"/>
        <v>300.83703385283377</v>
      </c>
      <c r="R54" s="74">
        <f t="shared" si="1"/>
        <v>156.95465948799176</v>
      </c>
    </row>
    <row r="55" spans="11:18" x14ac:dyDescent="0.25">
      <c r="K55" s="72" t="s">
        <v>138</v>
      </c>
      <c r="L55" s="74">
        <f t="shared" si="0"/>
        <v>199.52349462381741</v>
      </c>
      <c r="M55" s="74">
        <f t="shared" si="0"/>
        <v>227.59787072099923</v>
      </c>
      <c r="P55" s="72" t="s">
        <v>138</v>
      </c>
      <c r="Q55" s="74">
        <f t="shared" si="1"/>
        <v>182.16719410516748</v>
      </c>
      <c r="R55" s="74">
        <f t="shared" si="1"/>
        <v>166.53894192393315</v>
      </c>
    </row>
  </sheetData>
  <dataValidations disablePrompts="1" count="1">
    <dataValidation type="decimal" operator="greaterThan" allowBlank="1" showInputMessage="1" showErrorMessage="1" sqref="D9">
      <formula1>0</formula1>
    </dataValidation>
  </dataValidations>
  <pageMargins left="0.7" right="0.7" top="0.75" bottom="0.75" header="0.3" footer="0.3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</vt:lpstr>
      <vt:lpstr>soil</vt:lpstr>
      <vt:lpstr>data</vt:lpstr>
      <vt:lpstr>analys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Franke, Linus</cp:lastModifiedBy>
  <dcterms:created xsi:type="dcterms:W3CDTF">2011-06-22T20:21:48Z</dcterms:created>
  <dcterms:modified xsi:type="dcterms:W3CDTF">2011-09-21T08:35:17Z</dcterms:modified>
</cp:coreProperties>
</file>