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 activeTab="5"/>
  </bookViews>
  <sheets>
    <sheet name="Sheet1" sheetId="1" r:id="rId1"/>
    <sheet name="Sheet2" sheetId="2" r:id="rId2"/>
    <sheet name="nutrients per farm" sheetId="4" r:id="rId3"/>
    <sheet name="Sheet3" sheetId="3" r:id="rId4"/>
    <sheet name="%farmers" sheetId="5" r:id="rId5"/>
    <sheet name="to crops" sheetId="6" r:id="rId6"/>
    <sheet name="to crops2" sheetId="7" r:id="rId7"/>
  </sheets>
  <calcPr calcId="145621"/>
  <pivotCaches>
    <pivotCache cacheId="35" r:id="rId8"/>
    <pivotCache cacheId="59" r:id="rId9"/>
    <pivotCache cacheId="51" r:id="rId10"/>
    <pivotCache cacheId="55" r:id="rId11"/>
  </pivotCaches>
</workbook>
</file>

<file path=xl/calcChain.xml><?xml version="1.0" encoding="utf-8"?>
<calcChain xmlns="http://schemas.openxmlformats.org/spreadsheetml/2006/main">
  <c r="Y4" i="5" l="1"/>
  <c r="U6" i="5"/>
  <c r="U7" i="5"/>
  <c r="U8" i="5"/>
  <c r="U5" i="5"/>
  <c r="Q6" i="5"/>
  <c r="Q7" i="5"/>
  <c r="Q8" i="5"/>
  <c r="Q5" i="5"/>
  <c r="L33" i="4"/>
  <c r="M33" i="4"/>
  <c r="N33" i="4"/>
  <c r="L34" i="4"/>
  <c r="M34" i="4"/>
  <c r="N34" i="4"/>
  <c r="L35" i="4"/>
  <c r="M35" i="4"/>
  <c r="N35" i="4"/>
  <c r="M32" i="4"/>
  <c r="N32" i="4"/>
  <c r="L32" i="4"/>
  <c r="K54" i="3"/>
  <c r="N54" i="3" s="1"/>
  <c r="J54" i="3"/>
  <c r="M54" i="3" s="1"/>
  <c r="I54" i="3"/>
  <c r="L54" i="3" s="1"/>
  <c r="K53" i="3"/>
  <c r="N53" i="3" s="1"/>
  <c r="J53" i="3"/>
  <c r="M53" i="3" s="1"/>
  <c r="I53" i="3"/>
  <c r="L53" i="3" s="1"/>
  <c r="K52" i="3"/>
  <c r="N52" i="3" s="1"/>
  <c r="J52" i="3"/>
  <c r="M52" i="3" s="1"/>
  <c r="I52" i="3"/>
  <c r="L52" i="3" s="1"/>
  <c r="K51" i="3"/>
  <c r="N51" i="3" s="1"/>
  <c r="J51" i="3"/>
  <c r="M51" i="3" s="1"/>
  <c r="I51" i="3"/>
  <c r="L51" i="3" s="1"/>
  <c r="K50" i="3"/>
  <c r="N50" i="3" s="1"/>
  <c r="J50" i="3"/>
  <c r="M50" i="3" s="1"/>
  <c r="I50" i="3"/>
  <c r="L50" i="3" s="1"/>
  <c r="K49" i="3"/>
  <c r="N49" i="3" s="1"/>
  <c r="J49" i="3"/>
  <c r="M49" i="3" s="1"/>
  <c r="I49" i="3"/>
  <c r="L49" i="3" s="1"/>
  <c r="K48" i="3"/>
  <c r="N48" i="3" s="1"/>
  <c r="J48" i="3"/>
  <c r="M48" i="3" s="1"/>
  <c r="I48" i="3"/>
  <c r="L48" i="3" s="1"/>
  <c r="K47" i="3"/>
  <c r="N47" i="3" s="1"/>
  <c r="J47" i="3"/>
  <c r="M47" i="3" s="1"/>
  <c r="I47" i="3"/>
  <c r="L47" i="3" s="1"/>
  <c r="K46" i="3"/>
  <c r="N46" i="3" s="1"/>
  <c r="J46" i="3"/>
  <c r="M46" i="3" s="1"/>
  <c r="I46" i="3"/>
  <c r="L46" i="3" s="1"/>
  <c r="K45" i="3"/>
  <c r="N45" i="3" s="1"/>
  <c r="J45" i="3"/>
  <c r="M45" i="3" s="1"/>
  <c r="I45" i="3"/>
  <c r="L45" i="3" s="1"/>
  <c r="K44" i="3"/>
  <c r="N44" i="3" s="1"/>
  <c r="J44" i="3"/>
  <c r="M44" i="3" s="1"/>
  <c r="I44" i="3"/>
  <c r="L44" i="3" s="1"/>
  <c r="K43" i="3"/>
  <c r="N43" i="3" s="1"/>
  <c r="J43" i="3"/>
  <c r="M43" i="3" s="1"/>
  <c r="I43" i="3"/>
  <c r="L43" i="3" s="1"/>
  <c r="K42" i="3"/>
  <c r="N42" i="3" s="1"/>
  <c r="J42" i="3"/>
  <c r="M42" i="3" s="1"/>
  <c r="I42" i="3"/>
  <c r="L42" i="3" s="1"/>
  <c r="K41" i="3"/>
  <c r="N41" i="3" s="1"/>
  <c r="J41" i="3"/>
  <c r="M41" i="3" s="1"/>
  <c r="I41" i="3"/>
  <c r="L41" i="3" s="1"/>
  <c r="K40" i="3"/>
  <c r="N40" i="3" s="1"/>
  <c r="J40" i="3"/>
  <c r="M40" i="3" s="1"/>
  <c r="I40" i="3"/>
  <c r="L40" i="3" s="1"/>
  <c r="K39" i="3"/>
  <c r="N39" i="3" s="1"/>
  <c r="J39" i="3"/>
  <c r="M39" i="3" s="1"/>
  <c r="I39" i="3"/>
  <c r="L39" i="3" s="1"/>
  <c r="H38" i="3"/>
  <c r="J38" i="3" s="1"/>
  <c r="M38" i="3" s="1"/>
  <c r="K37" i="3"/>
  <c r="N37" i="3" s="1"/>
  <c r="J37" i="3"/>
  <c r="M37" i="3" s="1"/>
  <c r="I37" i="3"/>
  <c r="L37" i="3" s="1"/>
  <c r="K36" i="3"/>
  <c r="N36" i="3" s="1"/>
  <c r="J36" i="3"/>
  <c r="M36" i="3" s="1"/>
  <c r="I36" i="3"/>
  <c r="L36" i="3" s="1"/>
  <c r="K35" i="3"/>
  <c r="N35" i="3" s="1"/>
  <c r="J35" i="3"/>
  <c r="M35" i="3" s="1"/>
  <c r="I35" i="3"/>
  <c r="L35" i="3" s="1"/>
  <c r="K34" i="3"/>
  <c r="N34" i="3" s="1"/>
  <c r="J34" i="3"/>
  <c r="M34" i="3" s="1"/>
  <c r="I34" i="3"/>
  <c r="L34" i="3" s="1"/>
  <c r="H33" i="3"/>
  <c r="K33" i="3" s="1"/>
  <c r="N33" i="3" s="1"/>
  <c r="K32" i="3"/>
  <c r="N32" i="3" s="1"/>
  <c r="J32" i="3"/>
  <c r="M32" i="3" s="1"/>
  <c r="I32" i="3"/>
  <c r="L32" i="3" s="1"/>
  <c r="K31" i="3"/>
  <c r="N31" i="3" s="1"/>
  <c r="J31" i="3"/>
  <c r="M31" i="3" s="1"/>
  <c r="I31" i="3"/>
  <c r="L31" i="3" s="1"/>
  <c r="K30" i="3"/>
  <c r="N30" i="3" s="1"/>
  <c r="J30" i="3"/>
  <c r="M30" i="3" s="1"/>
  <c r="I30" i="3"/>
  <c r="L30" i="3" s="1"/>
  <c r="H24" i="3"/>
  <c r="J24" i="3" s="1"/>
  <c r="M24" i="3" s="1"/>
  <c r="K23" i="3"/>
  <c r="N23" i="3" s="1"/>
  <c r="J23" i="3"/>
  <c r="M23" i="3" s="1"/>
  <c r="I23" i="3"/>
  <c r="L23" i="3" s="1"/>
  <c r="K22" i="3"/>
  <c r="N22" i="3" s="1"/>
  <c r="J22" i="3"/>
  <c r="M22" i="3" s="1"/>
  <c r="I22" i="3"/>
  <c r="L22" i="3" s="1"/>
  <c r="K21" i="3"/>
  <c r="N21" i="3" s="1"/>
  <c r="J21" i="3"/>
  <c r="M21" i="3" s="1"/>
  <c r="I21" i="3"/>
  <c r="L21" i="3" s="1"/>
  <c r="K20" i="3"/>
  <c r="N20" i="3" s="1"/>
  <c r="J20" i="3"/>
  <c r="M20" i="3" s="1"/>
  <c r="I20" i="3"/>
  <c r="L20" i="3" s="1"/>
  <c r="H18" i="3"/>
  <c r="H19" i="3" s="1"/>
  <c r="K17" i="3"/>
  <c r="N17" i="3" s="1"/>
  <c r="J17" i="3"/>
  <c r="M17" i="3" s="1"/>
  <c r="I17" i="3"/>
  <c r="L17" i="3" s="1"/>
  <c r="K16" i="3"/>
  <c r="N16" i="3" s="1"/>
  <c r="J16" i="3"/>
  <c r="M16" i="3" s="1"/>
  <c r="I16" i="3"/>
  <c r="L16" i="3" s="1"/>
  <c r="K15" i="3"/>
  <c r="N15" i="3" s="1"/>
  <c r="J15" i="3"/>
  <c r="M15" i="3" s="1"/>
  <c r="I15" i="3"/>
  <c r="L15" i="3" s="1"/>
  <c r="K14" i="3"/>
  <c r="N14" i="3" s="1"/>
  <c r="J14" i="3"/>
  <c r="M14" i="3" s="1"/>
  <c r="I14" i="3"/>
  <c r="L14" i="3" s="1"/>
  <c r="K13" i="3"/>
  <c r="N13" i="3" s="1"/>
  <c r="J13" i="3"/>
  <c r="M13" i="3" s="1"/>
  <c r="I13" i="3"/>
  <c r="L13" i="3" s="1"/>
  <c r="K12" i="3"/>
  <c r="N12" i="3" s="1"/>
  <c r="J12" i="3"/>
  <c r="M12" i="3" s="1"/>
  <c r="I12" i="3"/>
  <c r="L12" i="3" s="1"/>
  <c r="K11" i="3"/>
  <c r="N11" i="3" s="1"/>
  <c r="J11" i="3"/>
  <c r="M11" i="3" s="1"/>
  <c r="I11" i="3"/>
  <c r="L11" i="3" s="1"/>
  <c r="K10" i="3"/>
  <c r="N10" i="3" s="1"/>
  <c r="J10" i="3"/>
  <c r="M10" i="3" s="1"/>
  <c r="I10" i="3"/>
  <c r="L10" i="3" s="1"/>
  <c r="H9" i="3"/>
  <c r="J9" i="3" s="1"/>
  <c r="M9" i="3" s="1"/>
  <c r="H8" i="3"/>
  <c r="K8" i="3" s="1"/>
  <c r="N8" i="3" s="1"/>
  <c r="H7" i="3"/>
  <c r="K7" i="3" s="1"/>
  <c r="N7" i="3" s="1"/>
  <c r="H6" i="3"/>
  <c r="K6" i="3" s="1"/>
  <c r="N6" i="3" s="1"/>
  <c r="H5" i="3"/>
  <c r="J5" i="3" s="1"/>
  <c r="M5" i="3" s="1"/>
  <c r="H4" i="3"/>
  <c r="K4" i="3" s="1"/>
  <c r="N4" i="3" s="1"/>
  <c r="H3" i="3"/>
  <c r="K3" i="3" s="1"/>
  <c r="N3" i="3" s="1"/>
  <c r="K2" i="3"/>
  <c r="N2" i="3" s="1"/>
  <c r="J2" i="3"/>
  <c r="M2" i="3" s="1"/>
  <c r="I2" i="3"/>
  <c r="L2" i="3" s="1"/>
  <c r="J8" i="3" l="1"/>
  <c r="M8" i="3" s="1"/>
  <c r="J4" i="3"/>
  <c r="M4" i="3" s="1"/>
  <c r="I3" i="3"/>
  <c r="L3" i="3" s="1"/>
  <c r="J7" i="3"/>
  <c r="M7" i="3" s="1"/>
  <c r="J3" i="3"/>
  <c r="M3" i="3" s="1"/>
  <c r="I7" i="3"/>
  <c r="L7" i="3" s="1"/>
  <c r="J33" i="3"/>
  <c r="M33" i="3" s="1"/>
  <c r="I4" i="3"/>
  <c r="L4" i="3" s="1"/>
  <c r="I8" i="3"/>
  <c r="L8" i="3" s="1"/>
  <c r="K24" i="3"/>
  <c r="N24" i="3" s="1"/>
  <c r="I33" i="3"/>
  <c r="L33" i="3" s="1"/>
  <c r="K38" i="3"/>
  <c r="N38" i="3" s="1"/>
  <c r="I24" i="3"/>
  <c r="L24" i="3" s="1"/>
  <c r="H26" i="3"/>
  <c r="I38" i="3"/>
  <c r="L38" i="3" s="1"/>
  <c r="K5" i="3"/>
  <c r="N5" i="3" s="1"/>
  <c r="K9" i="3"/>
  <c r="N9" i="3" s="1"/>
  <c r="K19" i="3"/>
  <c r="N19" i="3" s="1"/>
  <c r="J19" i="3"/>
  <c r="M19" i="3" s="1"/>
  <c r="I19" i="3"/>
  <c r="L19" i="3" s="1"/>
  <c r="I18" i="3"/>
  <c r="L18" i="3" s="1"/>
  <c r="I5" i="3"/>
  <c r="L5" i="3" s="1"/>
  <c r="J6" i="3"/>
  <c r="M6" i="3" s="1"/>
  <c r="I9" i="3"/>
  <c r="L9" i="3" s="1"/>
  <c r="J18" i="3"/>
  <c r="M18" i="3" s="1"/>
  <c r="I26" i="3"/>
  <c r="L26" i="3" s="1"/>
  <c r="I6" i="3"/>
  <c r="L6" i="3" s="1"/>
  <c r="K18" i="3"/>
  <c r="N18" i="3" s="1"/>
  <c r="I86" i="1"/>
  <c r="L86" i="1" s="1"/>
  <c r="J86" i="1"/>
  <c r="M86" i="1" s="1"/>
  <c r="K86" i="1"/>
  <c r="N86" i="1" s="1"/>
  <c r="I87" i="1"/>
  <c r="L87" i="1" s="1"/>
  <c r="J87" i="1"/>
  <c r="M87" i="1" s="1"/>
  <c r="K87" i="1"/>
  <c r="N87" i="1" s="1"/>
  <c r="I88" i="1"/>
  <c r="L88" i="1" s="1"/>
  <c r="J88" i="1"/>
  <c r="M88" i="1" s="1"/>
  <c r="K88" i="1"/>
  <c r="N88" i="1" s="1"/>
  <c r="I89" i="1"/>
  <c r="L89" i="1" s="1"/>
  <c r="J89" i="1"/>
  <c r="M89" i="1" s="1"/>
  <c r="K89" i="1"/>
  <c r="N89" i="1" s="1"/>
  <c r="K85" i="1"/>
  <c r="J85" i="1"/>
  <c r="M85" i="1" s="1"/>
  <c r="I85" i="1"/>
  <c r="L85" i="1" s="1"/>
  <c r="N85" i="1"/>
  <c r="K82" i="1"/>
  <c r="N82" i="1" s="1"/>
  <c r="J82" i="1"/>
  <c r="M82" i="1" s="1"/>
  <c r="I82" i="1"/>
  <c r="L82" i="1" s="1"/>
  <c r="I80" i="1"/>
  <c r="L80" i="1" s="1"/>
  <c r="J80" i="1"/>
  <c r="M80" i="1" s="1"/>
  <c r="K80" i="1"/>
  <c r="N80" i="1" s="1"/>
  <c r="I81" i="1"/>
  <c r="L81" i="1" s="1"/>
  <c r="J81" i="1"/>
  <c r="M81" i="1" s="1"/>
  <c r="K81" i="1"/>
  <c r="N81" i="1" s="1"/>
  <c r="I83" i="1"/>
  <c r="L83" i="1" s="1"/>
  <c r="J83" i="1"/>
  <c r="M83" i="1" s="1"/>
  <c r="K83" i="1"/>
  <c r="N83" i="1" s="1"/>
  <c r="I84" i="1"/>
  <c r="L84" i="1" s="1"/>
  <c r="J84" i="1"/>
  <c r="M84" i="1" s="1"/>
  <c r="K84" i="1"/>
  <c r="N84" i="1" s="1"/>
  <c r="K79" i="1"/>
  <c r="N79" i="1" s="1"/>
  <c r="J79" i="1"/>
  <c r="M79" i="1" s="1"/>
  <c r="I79" i="1"/>
  <c r="L79" i="1" s="1"/>
  <c r="K49" i="1"/>
  <c r="N49" i="1" s="1"/>
  <c r="J49" i="1"/>
  <c r="M49" i="1" s="1"/>
  <c r="I49" i="1"/>
  <c r="L49" i="1" s="1"/>
  <c r="K46" i="1"/>
  <c r="N46" i="1" s="1"/>
  <c r="J46" i="1"/>
  <c r="M46" i="1" s="1"/>
  <c r="I46" i="1"/>
  <c r="L46" i="1" s="1"/>
  <c r="I18" i="1"/>
  <c r="L18" i="1" s="1"/>
  <c r="J18" i="1"/>
  <c r="M18" i="1" s="1"/>
  <c r="K18" i="1"/>
  <c r="N18" i="1" s="1"/>
  <c r="I19" i="1"/>
  <c r="L19" i="1" s="1"/>
  <c r="J19" i="1"/>
  <c r="M19" i="1" s="1"/>
  <c r="K19" i="1"/>
  <c r="N19" i="1" s="1"/>
  <c r="I27" i="1"/>
  <c r="L27" i="1" s="1"/>
  <c r="J27" i="1"/>
  <c r="M27" i="1" s="1"/>
  <c r="K27" i="1"/>
  <c r="N27" i="1" s="1"/>
  <c r="I28" i="1"/>
  <c r="L28" i="1" s="1"/>
  <c r="J28" i="1"/>
  <c r="M28" i="1" s="1"/>
  <c r="K28" i="1"/>
  <c r="N28" i="1" s="1"/>
  <c r="I29" i="1"/>
  <c r="L29" i="1" s="1"/>
  <c r="J29" i="1"/>
  <c r="M29" i="1" s="1"/>
  <c r="K29" i="1"/>
  <c r="N29" i="1" s="1"/>
  <c r="I30" i="1"/>
  <c r="L30" i="1" s="1"/>
  <c r="J30" i="1"/>
  <c r="M30" i="1" s="1"/>
  <c r="K30" i="1"/>
  <c r="N30" i="1" s="1"/>
  <c r="I35" i="1"/>
  <c r="L35" i="1" s="1"/>
  <c r="J35" i="1"/>
  <c r="M35" i="1" s="1"/>
  <c r="K35" i="1"/>
  <c r="N35" i="1" s="1"/>
  <c r="I38" i="1"/>
  <c r="L38" i="1" s="1"/>
  <c r="J38" i="1"/>
  <c r="M38" i="1" s="1"/>
  <c r="K38" i="1"/>
  <c r="N38" i="1" s="1"/>
  <c r="I43" i="1"/>
  <c r="L43" i="1" s="1"/>
  <c r="J43" i="1"/>
  <c r="M43" i="1" s="1"/>
  <c r="K43" i="1"/>
  <c r="N43" i="1" s="1"/>
  <c r="I48" i="1"/>
  <c r="L48" i="1" s="1"/>
  <c r="J48" i="1"/>
  <c r="M48" i="1" s="1"/>
  <c r="K48" i="1"/>
  <c r="N48" i="1" s="1"/>
  <c r="I59" i="1"/>
  <c r="L59" i="1" s="1"/>
  <c r="J59" i="1"/>
  <c r="M59" i="1" s="1"/>
  <c r="K59" i="1"/>
  <c r="N59" i="1" s="1"/>
  <c r="I60" i="1"/>
  <c r="L60" i="1" s="1"/>
  <c r="J60" i="1"/>
  <c r="M60" i="1" s="1"/>
  <c r="K60" i="1"/>
  <c r="N60" i="1" s="1"/>
  <c r="I61" i="1"/>
  <c r="L61" i="1" s="1"/>
  <c r="J61" i="1"/>
  <c r="M61" i="1" s="1"/>
  <c r="K61" i="1"/>
  <c r="N61" i="1" s="1"/>
  <c r="I67" i="1"/>
  <c r="L67" i="1" s="1"/>
  <c r="J67" i="1"/>
  <c r="M67" i="1" s="1"/>
  <c r="K67" i="1"/>
  <c r="N67" i="1" s="1"/>
  <c r="I69" i="1"/>
  <c r="L69" i="1" s="1"/>
  <c r="J69" i="1"/>
  <c r="M69" i="1" s="1"/>
  <c r="K69" i="1"/>
  <c r="N69" i="1" s="1"/>
  <c r="I70" i="1"/>
  <c r="L70" i="1" s="1"/>
  <c r="J70" i="1"/>
  <c r="M70" i="1" s="1"/>
  <c r="K70" i="1"/>
  <c r="N70" i="1" s="1"/>
  <c r="I71" i="1"/>
  <c r="L71" i="1" s="1"/>
  <c r="J71" i="1"/>
  <c r="M71" i="1" s="1"/>
  <c r="K71" i="1"/>
  <c r="N71" i="1" s="1"/>
  <c r="I90" i="1"/>
  <c r="L90" i="1" s="1"/>
  <c r="J90" i="1"/>
  <c r="M90" i="1" s="1"/>
  <c r="K90" i="1"/>
  <c r="N90" i="1" s="1"/>
  <c r="I91" i="1"/>
  <c r="L91" i="1" s="1"/>
  <c r="J91" i="1"/>
  <c r="M91" i="1" s="1"/>
  <c r="K91" i="1"/>
  <c r="N91" i="1" s="1"/>
  <c r="I92" i="1"/>
  <c r="L92" i="1" s="1"/>
  <c r="J92" i="1"/>
  <c r="M92" i="1" s="1"/>
  <c r="K92" i="1"/>
  <c r="N92" i="1" s="1"/>
  <c r="I93" i="1"/>
  <c r="L93" i="1" s="1"/>
  <c r="J93" i="1"/>
  <c r="M93" i="1" s="1"/>
  <c r="K93" i="1"/>
  <c r="N93" i="1" s="1"/>
  <c r="I94" i="1"/>
  <c r="L94" i="1" s="1"/>
  <c r="J94" i="1"/>
  <c r="M94" i="1" s="1"/>
  <c r="K94" i="1"/>
  <c r="N94" i="1" s="1"/>
  <c r="I2" i="1"/>
  <c r="L2" i="1" s="1"/>
  <c r="K2" i="1"/>
  <c r="N2" i="1" s="1"/>
  <c r="J2" i="1"/>
  <c r="M2" i="1" s="1"/>
  <c r="H72" i="1"/>
  <c r="I72" i="1" s="1"/>
  <c r="L72" i="1" s="1"/>
  <c r="H65" i="1"/>
  <c r="K65" i="1" s="1"/>
  <c r="N65" i="1" s="1"/>
  <c r="H53" i="1"/>
  <c r="K53" i="1" s="1"/>
  <c r="N53" i="1" s="1"/>
  <c r="H40" i="1"/>
  <c r="K40" i="1" s="1"/>
  <c r="N40" i="1" s="1"/>
  <c r="H16" i="1"/>
  <c r="J16" i="1" s="1"/>
  <c r="M16" i="1" s="1"/>
  <c r="H15" i="1"/>
  <c r="I15" i="1" s="1"/>
  <c r="L15" i="1" s="1"/>
  <c r="H14" i="1"/>
  <c r="I14" i="1" s="1"/>
  <c r="L14" i="1" s="1"/>
  <c r="H6" i="1"/>
  <c r="I6" i="1" s="1"/>
  <c r="L6" i="1" s="1"/>
  <c r="H7" i="1"/>
  <c r="J7" i="1" s="1"/>
  <c r="M7" i="1" s="1"/>
  <c r="H8" i="1"/>
  <c r="K8" i="1" s="1"/>
  <c r="N8" i="1" s="1"/>
  <c r="H5" i="1"/>
  <c r="I5" i="1" s="1"/>
  <c r="L5" i="1" s="1"/>
  <c r="J26" i="3" l="1"/>
  <c r="M26" i="3" s="1"/>
  <c r="K26" i="3"/>
  <c r="N26" i="3" s="1"/>
  <c r="H27" i="3"/>
  <c r="J8" i="1"/>
  <c r="M8" i="1" s="1"/>
  <c r="K72" i="1"/>
  <c r="N72" i="1" s="1"/>
  <c r="J40" i="1"/>
  <c r="M40" i="1" s="1"/>
  <c r="J53" i="1"/>
  <c r="M53" i="1" s="1"/>
  <c r="H55" i="1"/>
  <c r="I55" i="1" s="1"/>
  <c r="L55" i="1" s="1"/>
  <c r="I53" i="1"/>
  <c r="L53" i="1" s="1"/>
  <c r="K15" i="1"/>
  <c r="N15" i="1" s="1"/>
  <c r="K5" i="1"/>
  <c r="N5" i="1" s="1"/>
  <c r="K14" i="1"/>
  <c r="N14" i="1" s="1"/>
  <c r="J5" i="1"/>
  <c r="M5" i="1" s="1"/>
  <c r="J14" i="1"/>
  <c r="M14" i="1" s="1"/>
  <c r="J72" i="1"/>
  <c r="M72" i="1" s="1"/>
  <c r="I8" i="1"/>
  <c r="L8" i="1" s="1"/>
  <c r="K6" i="1"/>
  <c r="N6" i="1" s="1"/>
  <c r="H42" i="1"/>
  <c r="K16" i="1"/>
  <c r="N16" i="1" s="1"/>
  <c r="J15" i="1"/>
  <c r="M15" i="1" s="1"/>
  <c r="K7" i="1"/>
  <c r="N7" i="1" s="1"/>
  <c r="J6" i="1"/>
  <c r="M6" i="1" s="1"/>
  <c r="J65" i="1"/>
  <c r="M65" i="1" s="1"/>
  <c r="I16" i="1"/>
  <c r="L16" i="1" s="1"/>
  <c r="I7" i="1"/>
  <c r="L7" i="1" s="1"/>
  <c r="I65" i="1"/>
  <c r="L65" i="1" s="1"/>
  <c r="I40" i="1"/>
  <c r="L40" i="1" s="1"/>
  <c r="H28" i="3" l="1"/>
  <c r="J27" i="3"/>
  <c r="M27" i="3" s="1"/>
  <c r="K27" i="3"/>
  <c r="N27" i="3" s="1"/>
  <c r="I27" i="3"/>
  <c r="L27" i="3" s="1"/>
  <c r="H56" i="1"/>
  <c r="H57" i="1" s="1"/>
  <c r="K55" i="1"/>
  <c r="N55" i="1" s="1"/>
  <c r="J55" i="1"/>
  <c r="M55" i="1" s="1"/>
  <c r="J42" i="1"/>
  <c r="M42" i="1" s="1"/>
  <c r="I42" i="1"/>
  <c r="L42" i="1" s="1"/>
  <c r="K42" i="1"/>
  <c r="N42" i="1" s="1"/>
  <c r="K28" i="3" l="1"/>
  <c r="N28" i="3" s="1"/>
  <c r="I28" i="3"/>
  <c r="L28" i="3" s="1"/>
  <c r="J28" i="3"/>
  <c r="M28" i="3" s="1"/>
  <c r="H29" i="3"/>
  <c r="J56" i="1"/>
  <c r="M56" i="1" s="1"/>
  <c r="K56" i="1"/>
  <c r="N56" i="1" s="1"/>
  <c r="I56" i="1"/>
  <c r="L56" i="1" s="1"/>
  <c r="J57" i="1"/>
  <c r="M57" i="1" s="1"/>
  <c r="H58" i="1"/>
  <c r="I57" i="1"/>
  <c r="L57" i="1" s="1"/>
  <c r="K57" i="1"/>
  <c r="N57" i="1" s="1"/>
  <c r="I29" i="3" l="1"/>
  <c r="L29" i="3" s="1"/>
  <c r="K29" i="3"/>
  <c r="N29" i="3" s="1"/>
  <c r="J29" i="3"/>
  <c r="M29" i="3" s="1"/>
  <c r="K58" i="1"/>
  <c r="N58" i="1" s="1"/>
  <c r="I58" i="1"/>
  <c r="L58" i="1" s="1"/>
  <c r="J58" i="1"/>
  <c r="M58" i="1" s="1"/>
</calcChain>
</file>

<file path=xl/sharedStrings.xml><?xml version="1.0" encoding="utf-8"?>
<sst xmlns="http://schemas.openxmlformats.org/spreadsheetml/2006/main" count="2052" uniqueCount="293">
  <si>
    <t>Farm code</t>
  </si>
  <si>
    <t>DRC001</t>
  </si>
  <si>
    <t>DRC002</t>
  </si>
  <si>
    <t>DRC003</t>
  </si>
  <si>
    <t>DRC004</t>
  </si>
  <si>
    <t>DRC005</t>
  </si>
  <si>
    <t>DRC006</t>
  </si>
  <si>
    <t>DRC007</t>
  </si>
  <si>
    <t>DRC008</t>
  </si>
  <si>
    <t>DRC009</t>
  </si>
  <si>
    <t>DRC010</t>
  </si>
  <si>
    <t>DRC011</t>
  </si>
  <si>
    <t>DRC012</t>
  </si>
  <si>
    <t>DRC013</t>
  </si>
  <si>
    <t>DRC014</t>
  </si>
  <si>
    <t>DRC015</t>
  </si>
  <si>
    <t>DRC016</t>
  </si>
  <si>
    <t>DRC017</t>
  </si>
  <si>
    <t>DRC018</t>
  </si>
  <si>
    <t>DRC019</t>
  </si>
  <si>
    <t>DRC020</t>
  </si>
  <si>
    <t>DRC021</t>
  </si>
  <si>
    <t>DRC022</t>
  </si>
  <si>
    <t>DRC023</t>
  </si>
  <si>
    <t>DRC024</t>
  </si>
  <si>
    <t>DRC025</t>
  </si>
  <si>
    <t>DRC026</t>
  </si>
  <si>
    <t>DRC027</t>
  </si>
  <si>
    <t>DRC028</t>
  </si>
  <si>
    <t>DRC029</t>
  </si>
  <si>
    <t>DRC030</t>
  </si>
  <si>
    <t>DRC031</t>
  </si>
  <si>
    <t>DRC032</t>
  </si>
  <si>
    <t>DRC033</t>
  </si>
  <si>
    <t>DRC034</t>
  </si>
  <si>
    <t>DRC035</t>
  </si>
  <si>
    <t>DRC036</t>
  </si>
  <si>
    <t>DRC037</t>
  </si>
  <si>
    <t>DRC038</t>
  </si>
  <si>
    <t>DRC039</t>
  </si>
  <si>
    <t>DRC040</t>
  </si>
  <si>
    <t>DRC041</t>
  </si>
  <si>
    <t>DRC042</t>
  </si>
  <si>
    <t>DRC043</t>
  </si>
  <si>
    <t>DRC044</t>
  </si>
  <si>
    <t>DRC045</t>
  </si>
  <si>
    <t>DRC046</t>
  </si>
  <si>
    <t>DRC047</t>
  </si>
  <si>
    <t>DRC048</t>
  </si>
  <si>
    <t>site</t>
  </si>
  <si>
    <t>MURHESA</t>
  </si>
  <si>
    <t>KALEHE</t>
  </si>
  <si>
    <t>MUSHINGA</t>
  </si>
  <si>
    <t>IKOMA</t>
  </si>
  <si>
    <t>field id</t>
  </si>
  <si>
    <t>Crop species</t>
  </si>
  <si>
    <t>Maïs+Haricot</t>
  </si>
  <si>
    <t>Manioc+Haricot</t>
  </si>
  <si>
    <t>Haricot+Manioc+Maïs</t>
  </si>
  <si>
    <t>Haricot;Maïs; Manioc</t>
  </si>
  <si>
    <t>Manioc+Maïs</t>
  </si>
  <si>
    <t>Haricot+Maïs</t>
  </si>
  <si>
    <t>Soja</t>
  </si>
  <si>
    <t>Haricot+Bananier+Manioc</t>
  </si>
  <si>
    <t>Haricot+Manioc</t>
  </si>
  <si>
    <t>Manioc</t>
  </si>
  <si>
    <t>Manioc+Maïs+Arachide</t>
  </si>
  <si>
    <t>Café+Bananier</t>
  </si>
  <si>
    <t>Soja+Manioc</t>
  </si>
  <si>
    <t>Arachide+Manioc</t>
  </si>
  <si>
    <t>Manioc+Arachide</t>
  </si>
  <si>
    <t>Arachide</t>
  </si>
  <si>
    <t>Haricot</t>
  </si>
  <si>
    <t>Arachide+Soja+Manioc</t>
  </si>
  <si>
    <t>Maïs+Pdouces;Manioc+Haricot</t>
  </si>
  <si>
    <t>Maïs+Haricot;</t>
  </si>
  <si>
    <t>Manioc+Pdouce</t>
  </si>
  <si>
    <t>Haricot+Pdouce+Manioc</t>
  </si>
  <si>
    <t>Manioc + Haricot</t>
  </si>
  <si>
    <t>Banane+Haricot vol</t>
  </si>
  <si>
    <t xml:space="preserve">Patate douce+Haricot </t>
  </si>
  <si>
    <t>Haricot+Manioc+Taro</t>
  </si>
  <si>
    <t>Oignon</t>
  </si>
  <si>
    <t>Haricot volubile+nain</t>
  </si>
  <si>
    <t>Haricot vol+patate douce+taro</t>
  </si>
  <si>
    <t>Haricot vol</t>
  </si>
  <si>
    <t>Haricot vol+mais</t>
  </si>
  <si>
    <t>Manioc+haricot</t>
  </si>
  <si>
    <t>Haricot nain+mais</t>
  </si>
  <si>
    <t>Haricot+taro</t>
  </si>
  <si>
    <t>haricot</t>
  </si>
  <si>
    <t>Haricot+manioc+Soja</t>
  </si>
  <si>
    <t>manioc+Haricot</t>
  </si>
  <si>
    <t>Manioc+sorgho</t>
  </si>
  <si>
    <t>Haricot+manioc</t>
  </si>
  <si>
    <t>Haricot+Patate douce+Mais+Manioc</t>
  </si>
  <si>
    <t>AssMaïs+Arachide</t>
  </si>
  <si>
    <t>AssMaïs,Manioc et Arachide</t>
  </si>
  <si>
    <t>AssManioc, Haricot et Maïs</t>
  </si>
  <si>
    <t>AssManioc+Haricot+Maïs</t>
  </si>
  <si>
    <t>AssManioc+Haricot</t>
  </si>
  <si>
    <t>Haricot et Café</t>
  </si>
  <si>
    <t>Haricot et Taro</t>
  </si>
  <si>
    <t>Arachide et Maïs</t>
  </si>
  <si>
    <t>Harachide</t>
  </si>
  <si>
    <t>Haricot soja; Manioc</t>
  </si>
  <si>
    <t>Arachide+Maïs+Manioc+Haricot</t>
  </si>
  <si>
    <t>AssHaricot+Manioc+Maïs</t>
  </si>
  <si>
    <t>AssHaricot+Maïs+Manioc+Patate douce</t>
  </si>
  <si>
    <t>Haricot nain et Manioc</t>
  </si>
  <si>
    <t>Arachide + manioc</t>
  </si>
  <si>
    <t>Haricot + Maïs</t>
  </si>
  <si>
    <t>haricot+manioc</t>
  </si>
  <si>
    <t>Manioc+haricot nain</t>
  </si>
  <si>
    <t>Haricot Volubile</t>
  </si>
  <si>
    <t>Haricot nain</t>
  </si>
  <si>
    <t>Manioc+Patate douce +Haricot</t>
  </si>
  <si>
    <t>Patate douce</t>
  </si>
  <si>
    <t>Manure Type</t>
  </si>
  <si>
    <t>Compost</t>
  </si>
  <si>
    <t>compost</t>
  </si>
  <si>
    <t xml:space="preserve">Fumier </t>
  </si>
  <si>
    <t>Fumier et compost</t>
  </si>
  <si>
    <t>Fumier</t>
  </si>
  <si>
    <t>Engrais vert</t>
  </si>
  <si>
    <t>Matière organique</t>
  </si>
  <si>
    <t>Bouse</t>
  </si>
  <si>
    <t>-</t>
  </si>
  <si>
    <t>Ordure</t>
  </si>
  <si>
    <t>Matière organique et resudus des recoltes</t>
  </si>
  <si>
    <t xml:space="preserve">Matière organique </t>
  </si>
  <si>
    <t xml:space="preserve">compost </t>
  </si>
  <si>
    <t>Compost et déchet</t>
  </si>
  <si>
    <t>Compost+fumier</t>
  </si>
  <si>
    <t>Déchets ménage</t>
  </si>
  <si>
    <t>Matière Organique</t>
  </si>
  <si>
    <t>Matière oraganique</t>
  </si>
  <si>
    <t>Amount</t>
  </si>
  <si>
    <t>900kg</t>
  </si>
  <si>
    <t>20 Sacs</t>
  </si>
  <si>
    <t xml:space="preserve">20 Sacs </t>
  </si>
  <si>
    <t xml:space="preserve">20Sacs </t>
  </si>
  <si>
    <t>15 Paniers</t>
  </si>
  <si>
    <t>20 Paniers</t>
  </si>
  <si>
    <t>400Kg</t>
  </si>
  <si>
    <t>10Kg</t>
  </si>
  <si>
    <t>30Kg</t>
  </si>
  <si>
    <t>550kg</t>
  </si>
  <si>
    <t>15 panier</t>
  </si>
  <si>
    <t>15 paniers</t>
  </si>
  <si>
    <t>5kg</t>
  </si>
  <si>
    <t>10paniers</t>
  </si>
  <si>
    <t>500kg</t>
  </si>
  <si>
    <t>10kg</t>
  </si>
  <si>
    <t>quantité disponible</t>
  </si>
  <si>
    <t>12 paniers de 25Kg</t>
  </si>
  <si>
    <t>2000Kg</t>
  </si>
  <si>
    <t>500Kg</t>
  </si>
  <si>
    <t>750Kg</t>
  </si>
  <si>
    <t>20 Sacs de 40 Kg</t>
  </si>
  <si>
    <t>600Kg</t>
  </si>
  <si>
    <t>50kg</t>
  </si>
  <si>
    <t>50Kg</t>
  </si>
  <si>
    <t>30kg</t>
  </si>
  <si>
    <t>300kg</t>
  </si>
  <si>
    <t>200Kg</t>
  </si>
  <si>
    <t>Panier</t>
  </si>
  <si>
    <t>1 Panier</t>
  </si>
  <si>
    <t>time of application</t>
  </si>
  <si>
    <t>Avant semis</t>
  </si>
  <si>
    <t>Avant labour</t>
  </si>
  <si>
    <t>Quotidien</t>
  </si>
  <si>
    <t>Pendant labour</t>
  </si>
  <si>
    <t>Semis</t>
  </si>
  <si>
    <t>semis</t>
  </si>
  <si>
    <t>Labour</t>
  </si>
  <si>
    <t>Juin et juillet</t>
  </si>
  <si>
    <t>Juin et Juillet</t>
  </si>
  <si>
    <t>Au moment de la préparation du sol</t>
  </si>
  <si>
    <t>Avant le labour</t>
  </si>
  <si>
    <t>Au moment de la réparation de  sol</t>
  </si>
  <si>
    <t>avant labour, à tout moment</t>
  </si>
  <si>
    <t>Lors du semis</t>
  </si>
  <si>
    <t>origin</t>
  </si>
  <si>
    <t>Menager</t>
  </si>
  <si>
    <t>ménage</t>
  </si>
  <si>
    <t>Domicile</t>
  </si>
  <si>
    <t>Village</t>
  </si>
  <si>
    <t>élevage</t>
  </si>
  <si>
    <t>chèvre,porc</t>
  </si>
  <si>
    <t>Animal</t>
  </si>
  <si>
    <t>déchets du ménage</t>
  </si>
  <si>
    <t>vache,chèvre,porc</t>
  </si>
  <si>
    <t>Residus de recolte et du menage</t>
  </si>
  <si>
    <t>Residus de recolte et menager</t>
  </si>
  <si>
    <t>Collection de déchets menagers et de culture</t>
  </si>
  <si>
    <t>Residus de recolte et parcourt</t>
  </si>
  <si>
    <t>Residus du champs et des menages</t>
  </si>
  <si>
    <t>Déchets organiques</t>
  </si>
  <si>
    <t>Compost familial</t>
  </si>
  <si>
    <t>Ménage+élevage</t>
  </si>
  <si>
    <t>Elevage</t>
  </si>
  <si>
    <t>Organic fertilizer Type</t>
  </si>
  <si>
    <t>NPK</t>
  </si>
  <si>
    <t>360gr</t>
  </si>
  <si>
    <t>2KG</t>
  </si>
  <si>
    <t>Sémi</t>
  </si>
  <si>
    <t>sarcaf</t>
  </si>
  <si>
    <t>SARCAF</t>
  </si>
  <si>
    <t>amount (kg)</t>
  </si>
  <si>
    <t>N (kg)</t>
  </si>
  <si>
    <t>P (kg)</t>
  </si>
  <si>
    <t>K (kg)</t>
  </si>
  <si>
    <t>farm code</t>
  </si>
  <si>
    <t>crop category</t>
  </si>
  <si>
    <t>Sum of Field sizes (ha)</t>
  </si>
  <si>
    <t>Mais+legumes</t>
  </si>
  <si>
    <t>Mais+manioc+legume</t>
  </si>
  <si>
    <t>Manioc+legumes</t>
  </si>
  <si>
    <t>Legumes sole crop</t>
  </si>
  <si>
    <t>Mais+manioc</t>
  </si>
  <si>
    <t>Manioc+legumes+other</t>
  </si>
  <si>
    <t>Other</t>
  </si>
  <si>
    <t>Mais+legumes+other</t>
  </si>
  <si>
    <t>Manioc+other</t>
  </si>
  <si>
    <t>Legumes+other</t>
  </si>
  <si>
    <t>N (kg/ha)</t>
  </si>
  <si>
    <t>K (kg/ha)</t>
  </si>
  <si>
    <t>P (kg/ha)</t>
  </si>
  <si>
    <t>field size (ha)2</t>
  </si>
  <si>
    <t>maize+haricot</t>
  </si>
  <si>
    <t>manioc+haricot</t>
  </si>
  <si>
    <t>Assmanioc+haricot</t>
  </si>
  <si>
    <t>maize+manioc+haricot</t>
  </si>
  <si>
    <t>maize+manioc+groundnut</t>
  </si>
  <si>
    <t>maize+manioc</t>
  </si>
  <si>
    <t>manioc+groundnut</t>
  </si>
  <si>
    <t>manioc+soja</t>
  </si>
  <si>
    <t>manioc+haricot+other</t>
  </si>
  <si>
    <t>manioc+maize+haricot+other</t>
  </si>
  <si>
    <t>manioc+maize+haricot</t>
  </si>
  <si>
    <t>manioc+maize+haricot+groundnut</t>
  </si>
  <si>
    <t>manioc+maize+groundnut</t>
  </si>
  <si>
    <t>haricot+other</t>
  </si>
  <si>
    <t>manioc+other</t>
  </si>
  <si>
    <t>maize+groundnut</t>
  </si>
  <si>
    <t>manioc</t>
  </si>
  <si>
    <t>Crop species 2</t>
  </si>
  <si>
    <t>Row Labels</t>
  </si>
  <si>
    <t>(blank)</t>
  </si>
  <si>
    <t>Grand Total</t>
  </si>
  <si>
    <t>Sum of N (kg)</t>
  </si>
  <si>
    <t>Sum of P (kg)</t>
  </si>
  <si>
    <t>Sum of K (kg)</t>
  </si>
  <si>
    <t>farm size</t>
  </si>
  <si>
    <t>Sum of Sum of Field sizes (ha)</t>
  </si>
  <si>
    <t>Nutrients per ha (farm level)</t>
  </si>
  <si>
    <t>Ikoma</t>
  </si>
  <si>
    <t>Kalehe</t>
  </si>
  <si>
    <t>Murhesa</t>
  </si>
  <si>
    <t>Mushinga</t>
  </si>
  <si>
    <t>Average of N (kg/ha)</t>
  </si>
  <si>
    <t>Average of P (kg/ha)</t>
  </si>
  <si>
    <t>Average of K kg/ha)</t>
  </si>
  <si>
    <t>StdDev of N (kg/ha)</t>
  </si>
  <si>
    <t>StdDev of P (kg/ha)</t>
  </si>
  <si>
    <t>StdDev of K kg/ha)</t>
  </si>
  <si>
    <t>Count of N (kg/ha)</t>
  </si>
  <si>
    <t>Count of P (kg/ha)</t>
  </si>
  <si>
    <t>Count of K kg/ha)</t>
  </si>
  <si>
    <t>Sem</t>
  </si>
  <si>
    <t>N</t>
  </si>
  <si>
    <t>P</t>
  </si>
  <si>
    <t>K</t>
  </si>
  <si>
    <t>yes</t>
  </si>
  <si>
    <t>fumier</t>
  </si>
  <si>
    <t>NPK fertilizer</t>
  </si>
  <si>
    <t>Column Labels</t>
  </si>
  <si>
    <t>Count of Farm code</t>
  </si>
  <si>
    <t>Manure</t>
  </si>
  <si>
    <t>no</t>
  </si>
  <si>
    <t>maize+haricot+other</t>
  </si>
  <si>
    <t>soya</t>
  </si>
  <si>
    <t>soya+manioc</t>
  </si>
  <si>
    <t>manioc+haricot+soya</t>
  </si>
  <si>
    <t>other</t>
  </si>
  <si>
    <t>groundnut</t>
  </si>
  <si>
    <t>groundnut+soya+manioc</t>
  </si>
  <si>
    <t>haricot soya; manioc</t>
  </si>
  <si>
    <t>Average of Sum of N (kg)</t>
  </si>
  <si>
    <t>Average of Sum of P (kg)</t>
  </si>
  <si>
    <t>Average of Sum of K (kg)</t>
  </si>
  <si>
    <t>actual amounts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</si>
</sst>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"/>
  </numFmts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1" xfId="0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2" fillId="0" borderId="1" xfId="0" applyFont="1" applyFill="1" applyBorder="1" applyAlignment="1">
      <alignment horizontal="right" vertical="top" wrapText="1"/>
    </xf>
    <xf numFmtId="0" fontId="0" fillId="0" borderId="0" xfId="0" applyFill="1" applyAlignment="1">
      <alignment horizontal="right" vertical="top"/>
    </xf>
    <xf numFmtId="0" fontId="2" fillId="2" borderId="0" xfId="0" applyFont="1" applyFill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right" wrapText="1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/>
    <xf numFmtId="166" fontId="0" fillId="0" borderId="0" xfId="0" applyNumberFormat="1"/>
    <xf numFmtId="0" fontId="1" fillId="0" borderId="0" xfId="0" applyFont="1" applyFill="1" applyBorder="1" applyAlignment="1">
      <alignment horizontal="right" vertical="top" wrapText="1"/>
    </xf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123.636918634256" createdVersion="4" refreshedVersion="4" minRefreshableVersion="3" recordCount="77">
  <cacheSource type="worksheet">
    <worksheetSource ref="A1:C1048576" sheet="Sheet2"/>
  </cacheSource>
  <cacheFields count="3">
    <cacheField name="farm code" numFmtId="0">
      <sharedItems containsBlank="1" count="49">
        <s v="DRC001"/>
        <s v="DRC002"/>
        <s v="DRC003"/>
        <s v="DRC004"/>
        <s v="DRC005"/>
        <s v="DRC006"/>
        <s v="DRC007"/>
        <s v="DRC008"/>
        <s v="DRC009"/>
        <s v="DRC010"/>
        <s v="DRC011"/>
        <s v="DRC012"/>
        <s v="DRC013"/>
        <s v="DRC014"/>
        <s v="DRC015"/>
        <s v="DRC016"/>
        <s v="DRC017"/>
        <s v="DRC018"/>
        <s v="DRC019"/>
        <s v="DRC020"/>
        <s v="DRC021"/>
        <s v="DRC022"/>
        <s v="DRC023"/>
        <s v="DRC024"/>
        <s v="DRC025"/>
        <s v="DRC026"/>
        <s v="DRC027"/>
        <s v="DRC028"/>
        <s v="DRC029"/>
        <s v="DRC030"/>
        <s v="DRC031"/>
        <s v="DRC032"/>
        <s v="DRC033"/>
        <s v="DRC034"/>
        <s v="DRC035"/>
        <s v="DRC036"/>
        <s v="DRC037"/>
        <s v="DRC038"/>
        <s v="DRC039"/>
        <s v="DRC040"/>
        <s v="DRC041"/>
        <s v="DRC042"/>
        <s v="DRC043"/>
        <s v="DRC044"/>
        <s v="DRC045"/>
        <s v="DRC046"/>
        <s v="DRC047"/>
        <s v="DRC048"/>
        <m/>
      </sharedItems>
    </cacheField>
    <cacheField name="crop category" numFmtId="0">
      <sharedItems containsBlank="1"/>
    </cacheField>
    <cacheField name="Sum of Field sizes (ha)" numFmtId="0">
      <sharedItems containsString="0" containsBlank="1" containsNumber="1" minValue="7.1999999999999998E-3" maxValue="0.85360000000000003" count="73">
        <n v="0.1133"/>
        <n v="0.1799"/>
        <n v="5.0799999999999998E-2"/>
        <n v="8.7599999999999997E-2"/>
        <n v="0.30570000000000003"/>
        <n v="5.4800000000000001E-2"/>
        <n v="7.4499999999999997E-2"/>
        <n v="5.8599999999999999E-2"/>
        <n v="3.5999999999999997E-2"/>
        <n v="7.7200000000000005E-2"/>
        <n v="0.114"/>
        <n v="2.4E-2"/>
        <n v="7.3599999999999999E-2"/>
        <n v="0.1326"/>
        <n v="0.1961"/>
        <n v="1.34E-2"/>
        <n v="0.11750000000000001"/>
        <n v="5.8700000000000002E-2"/>
        <n v="1.4280000000000001E-2"/>
        <n v="0.02"/>
        <n v="4.1399999999999999E-2"/>
        <n v="2.23E-2"/>
        <n v="3.04E-2"/>
        <n v="0.1134"/>
        <n v="4.1999999999999996E-2"/>
        <n v="2.2800000000000001E-2"/>
        <n v="8.2699999999999996E-2"/>
        <n v="1.6E-2"/>
        <n v="3.9E-2"/>
        <n v="0.1206"/>
        <n v="4.2999999999999997E-2"/>
        <n v="1.4999999999999999E-2"/>
        <n v="7.1999999999999998E-3"/>
        <n v="7.4999999999999997E-3"/>
        <n v="0.1593"/>
        <n v="5.2900000000000003E-2"/>
        <n v="0.22850000000000001"/>
        <n v="0.11550000000000001"/>
        <n v="0.2671"/>
        <n v="2.2700000000000001E-2"/>
        <n v="0.1166"/>
        <n v="2.06E-2"/>
        <n v="0.1037"/>
        <n v="8.5699999999999998E-2"/>
        <n v="8.6400000000000005E-2"/>
        <n v="2.0799999999999999E-2"/>
        <n v="0.11169999999999999"/>
        <n v="0.85360000000000003"/>
        <n v="5.9949999999999996E-2"/>
        <n v="0.32890000000000003"/>
        <n v="0.48420000000000002"/>
        <n v="0.19289999999999999"/>
        <n v="9.4899999999999998E-2"/>
        <n v="0.22559999999999999"/>
        <n v="0.16"/>
        <n v="0.04"/>
        <n v="0.1003"/>
        <n v="2.24E-2"/>
        <n v="5.7200000000000001E-2"/>
        <n v="3.7999999999999999E-2"/>
        <n v="0.16969999999999999"/>
        <n v="3.15E-2"/>
        <n v="3.4000000000000002E-2"/>
        <n v="0.10150000000000001"/>
        <n v="7.5700000000000003E-2"/>
        <n v="0.17560000000000001"/>
        <n v="7.7999999999999996E-3"/>
        <n v="0.15229999999999999"/>
        <n v="8.7499999999999994E-2"/>
        <n v="0.16350000000000001"/>
        <n v="7.22E-2"/>
        <n v="3.56E-2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reta" refreshedDate="41123.641102314818" createdVersion="4" refreshedVersion="4" minRefreshableVersion="3" recordCount="33">
  <cacheSource type="worksheet">
    <worksheetSource ref="A3:I36" sheet="nutrients per farm"/>
  </cacheSource>
  <cacheFields count="9">
    <cacheField name="site" numFmtId="0">
      <sharedItems count="4">
        <s v="Murhesa"/>
        <s v="Kalehe"/>
        <s v="Mushinga"/>
        <s v="Ikoma"/>
      </sharedItems>
    </cacheField>
    <cacheField name="farm code" numFmtId="0">
      <sharedItems/>
    </cacheField>
    <cacheField name="Sum of N (kg)" numFmtId="0">
      <sharedItems containsString="0" containsBlank="1" containsNumber="1" minValue="2.9999999999999996E-3" maxValue="8" count="23">
        <n v="0.53999999999999992"/>
        <n v="0.89999999999999991"/>
        <n v="2.6999999999999997"/>
        <n v="0.6"/>
        <n v="0.48"/>
        <n v="2.3999999999999997E-2"/>
        <n v="1.7999999999999999E-2"/>
        <n v="0.32999999999999996"/>
        <n v="0.36"/>
        <n v="2.9999999999999996E-3"/>
        <n v="0.2"/>
        <n v="0.3"/>
        <n v="0.1"/>
        <n v="0.18"/>
        <m/>
        <n v="1.95"/>
        <n v="0.09"/>
        <n v="0.16"/>
        <n v="0.05"/>
        <n v="3"/>
        <n v="0.30000000000000004"/>
        <n v="8"/>
        <n v="3.5999999999999997E-2"/>
      </sharedItems>
    </cacheField>
    <cacheField name="Sum of P (kg)" numFmtId="0">
      <sharedItems containsString="0" containsBlank="1" containsNumber="1" minValue="5.5000000000000005E-3" maxValue="4.95" count="23">
        <n v="0.9900000000000001"/>
        <n v="1.6500000000000001"/>
        <n v="4.95"/>
        <n v="1.1000000000000001"/>
        <n v="0.88"/>
        <n v="4.4000000000000004E-2"/>
        <n v="3.3000000000000002E-2"/>
        <n v="0.60499999999999998"/>
        <n v="0.66"/>
        <n v="5.5000000000000005E-3"/>
        <n v="1.02"/>
        <n v="0.55000000000000004"/>
        <n v="5.1000000000000004E-2"/>
        <n v="0.33"/>
        <m/>
        <n v="3.5750000000000002"/>
        <n v="0.16500000000000001"/>
        <n v="0.15300000000000002"/>
        <n v="6.2000000000000006E-2"/>
        <n v="2.5500000000000002E-2"/>
        <n v="1.53"/>
        <n v="4.08"/>
        <n v="6.6000000000000003E-2"/>
      </sharedItems>
    </cacheField>
    <cacheField name="Sum of K (kg)" numFmtId="0">
      <sharedItems containsString="0" containsBlank="1" containsNumber="1" minValue="3.5999999999999997E-2" maxValue="32.4" count="24">
        <n v="6.4799999999999995"/>
        <n v="10.799999999999999"/>
        <n v="32.4"/>
        <n v="7.2"/>
        <n v="5.76"/>
        <n v="0.28799999999999998"/>
        <n v="0.216"/>
        <n v="3.96"/>
        <n v="4.32"/>
        <n v="3.5999999999999997E-2"/>
        <n v="4.2"/>
        <n v="3.6"/>
        <n v="0.21000000000000002"/>
        <n v="2.16"/>
        <m/>
        <n v="23.4"/>
        <n v="1.08"/>
        <n v="0.63"/>
        <n v="0.28200000000000003"/>
        <n v="0.10500000000000001"/>
        <n v="6.3000000000000007"/>
        <n v="0.63000000000000012"/>
        <n v="16.8"/>
        <n v="0.43199999999999994"/>
      </sharedItems>
    </cacheField>
    <cacheField name="farm size" numFmtId="0">
      <sharedItems containsSemiMixedTypes="0" containsString="0" containsNumber="1" minValue="7.7999999999999996E-3" maxValue="0.85360000000000003"/>
    </cacheField>
    <cacheField name="N (kg/ha)" numFmtId="0">
      <sharedItems containsSemiMixedTypes="0" containsString="0" containsNumber="1" minValue="0.63261480787253976" maxValue="69.230769230769226"/>
    </cacheField>
    <cacheField name="P (kg/ha)" numFmtId="0">
      <sharedItems containsSemiMixedTypes="0" containsString="0" containsNumber="1" minValue="1.1597938144329898" maxValue="126.92307692307695"/>
    </cacheField>
    <cacheField name="K kg/ha)" numFmtId="0">
      <sharedItems containsSemiMixedTypes="0" containsString="0" containsNumber="1" minValue="7.5913776944704772" maxValue="830.7692307692307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Greta" refreshedDate="41123.674664120372" createdVersion="4" refreshedVersion="4" minRefreshableVersion="3" recordCount="94">
  <cacheSource type="worksheet">
    <worksheetSource ref="A1:E1048576" sheet="%farmers"/>
  </cacheSource>
  <cacheFields count="5">
    <cacheField name="Farm code" numFmtId="0">
      <sharedItems containsBlank="1"/>
    </cacheField>
    <cacheField name="site" numFmtId="0">
      <sharedItems containsBlank="1" count="5">
        <s v="MURHESA"/>
        <s v="KALEHE"/>
        <s v="MUSHINGA"/>
        <s v="IKOMA"/>
        <m/>
      </sharedItems>
    </cacheField>
    <cacheField name="compost" numFmtId="0">
      <sharedItems containsString="0" containsBlank="1" containsNumber="1" containsInteger="1" minValue="0" maxValue="1" count="3">
        <n v="1"/>
        <n v="0"/>
        <m/>
      </sharedItems>
    </cacheField>
    <cacheField name="fumier" numFmtId="0">
      <sharedItems containsString="0" containsBlank="1" containsNumber="1" containsInteger="1" minValue="0" maxValue="1" count="3">
        <n v="0"/>
        <n v="1"/>
        <m/>
      </sharedItems>
    </cacheField>
    <cacheField name="NPK fertilizer" numFmtId="0">
      <sharedItems containsString="0" containsBlank="1" containsNumber="1" containsInteger="1" minValue="0" maxValue="1" count="3">
        <n v="0"/>
        <n v="1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Greta" refreshedDate="41123.6922849537" createdVersion="4" refreshedVersion="4" minRefreshableVersion="3" recordCount="94">
  <cacheSource type="worksheet">
    <worksheetSource ref="A1:D1048576" sheet="to crops2"/>
  </cacheSource>
  <cacheFields count="4">
    <cacheField name="Farm code" numFmtId="0">
      <sharedItems containsBlank="1" count="42">
        <s v="DRC001"/>
        <s v="DRC002"/>
        <s v="DRC003"/>
        <s v="DRC004"/>
        <s v="DRC005"/>
        <s v="DRC006"/>
        <s v="DRC007"/>
        <s v="DRC008"/>
        <s v="DRC009"/>
        <s v="DRC010"/>
        <s v="DRC012"/>
        <s v="DRC013"/>
        <s v="DRC014"/>
        <s v="DRC015"/>
        <s v="DRC016"/>
        <s v="DRC017"/>
        <s v="DRC018"/>
        <s v="DRC019"/>
        <s v="DRC021"/>
        <s v="DRC022"/>
        <s v="DRC023"/>
        <s v="DRC026"/>
        <s v="DRC027"/>
        <s v="DRC028"/>
        <s v="DRC029"/>
        <s v="DRC030"/>
        <s v="DRC031"/>
        <s v="DRC032"/>
        <s v="DRC034"/>
        <s v="DRC035"/>
        <s v="DRC036"/>
        <s v="DRC037"/>
        <s v="DRC040"/>
        <s v="DRC041"/>
        <s v="DRC042"/>
        <s v="DRC043"/>
        <s v="DRC044"/>
        <s v="DRC045"/>
        <s v="DRC046"/>
        <s v="DRC047"/>
        <s v="DRC048"/>
        <m/>
      </sharedItems>
    </cacheField>
    <cacheField name="site" numFmtId="0">
      <sharedItems containsBlank="1"/>
    </cacheField>
    <cacheField name="Crop species" numFmtId="0">
      <sharedItems containsBlank="1" count="23">
        <s v="maize+haricot"/>
        <s v="maize+manioc+haricot"/>
        <s v="maize+manioc"/>
        <s v="soya"/>
        <s v="manioc+haricot+other"/>
        <s v="manioc+haricot"/>
        <s v="manioc"/>
        <s v="maize+manioc+groundnut"/>
        <s v="other"/>
        <s v="soya+manioc"/>
        <s v="manioc+groundnut"/>
        <s v="groundnut"/>
        <s v="haricot"/>
        <s v="groundnut+soya+manioc"/>
        <s v="maize+haricot+other"/>
        <s v="manioc+other"/>
        <s v="haricot+other"/>
        <s v="manioc+haricot+soya"/>
        <s v="manioc+maize+haricot+other"/>
        <s v="manioc+maize+haricot"/>
        <s v="maize+groundnut"/>
        <s v="manioc+maize+haricot+groundnut"/>
        <m/>
      </sharedItems>
    </cacheField>
    <cacheField name="Manure Typ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7">
  <r>
    <x v="0"/>
    <s v="Mais+legumes"/>
    <x v="0"/>
  </r>
  <r>
    <x v="0"/>
    <s v="Mais+manioc+legume"/>
    <x v="1"/>
  </r>
  <r>
    <x v="0"/>
    <s v="Manioc+legumes"/>
    <x v="2"/>
  </r>
  <r>
    <x v="1"/>
    <s v="Mais+manioc+legume"/>
    <x v="3"/>
  </r>
  <r>
    <x v="2"/>
    <s v="Mais+manioc+legume"/>
    <x v="4"/>
  </r>
  <r>
    <x v="3"/>
    <s v="Legumes sole crop"/>
    <x v="5"/>
  </r>
  <r>
    <x v="3"/>
    <s v="Mais+legumes"/>
    <x v="6"/>
  </r>
  <r>
    <x v="3"/>
    <s v="Mais+manioc"/>
    <x v="7"/>
  </r>
  <r>
    <x v="4"/>
    <s v="Mais+manioc+legume"/>
    <x v="8"/>
  </r>
  <r>
    <x v="4"/>
    <s v="Manioc+legumes+other"/>
    <x v="9"/>
  </r>
  <r>
    <x v="5"/>
    <s v="Mais+manioc+legume"/>
    <x v="10"/>
  </r>
  <r>
    <x v="5"/>
    <s v="Manioc"/>
    <x v="11"/>
  </r>
  <r>
    <x v="5"/>
    <s v="Manioc+legumes"/>
    <x v="12"/>
  </r>
  <r>
    <x v="5"/>
    <s v="Other"/>
    <x v="13"/>
  </r>
  <r>
    <x v="6"/>
    <s v="Manioc+legumes"/>
    <x v="14"/>
  </r>
  <r>
    <x v="7"/>
    <s v="Legumes sole crop"/>
    <x v="15"/>
  </r>
  <r>
    <x v="7"/>
    <s v="Manioc"/>
    <x v="16"/>
  </r>
  <r>
    <x v="7"/>
    <s v="Manioc+legumes"/>
    <x v="17"/>
  </r>
  <r>
    <x v="8"/>
    <s v="Legumes sole crop"/>
    <x v="18"/>
  </r>
  <r>
    <x v="8"/>
    <s v="Manioc+legumes"/>
    <x v="19"/>
  </r>
  <r>
    <x v="9"/>
    <s v="Mais+legumes"/>
    <x v="20"/>
  </r>
  <r>
    <x v="9"/>
    <s v="Mais+legumes+other"/>
    <x v="21"/>
  </r>
  <r>
    <x v="9"/>
    <s v="Manioc+other"/>
    <x v="21"/>
  </r>
  <r>
    <x v="10"/>
    <s v="Manioc+legumes+other"/>
    <x v="22"/>
  </r>
  <r>
    <x v="11"/>
    <s v="Manioc+legumes"/>
    <x v="23"/>
  </r>
  <r>
    <x v="12"/>
    <s v="Legumes+other"/>
    <x v="24"/>
  </r>
  <r>
    <x v="13"/>
    <s v="Legumes sole crop"/>
    <x v="25"/>
  </r>
  <r>
    <x v="13"/>
    <s v="Manioc+legumes+other"/>
    <x v="26"/>
  </r>
  <r>
    <x v="13"/>
    <s v="Other"/>
    <x v="27"/>
  </r>
  <r>
    <x v="14"/>
    <s v="Legumes sole crop"/>
    <x v="28"/>
  </r>
  <r>
    <x v="14"/>
    <s v="Legumes+other"/>
    <x v="29"/>
  </r>
  <r>
    <x v="15"/>
    <s v="Mais+legumes"/>
    <x v="30"/>
  </r>
  <r>
    <x v="15"/>
    <s v="Manioc+legumes"/>
    <x v="31"/>
  </r>
  <r>
    <x v="16"/>
    <s v="Legumes sole crop"/>
    <x v="32"/>
  </r>
  <r>
    <x v="16"/>
    <s v="Legumes+other"/>
    <x v="33"/>
  </r>
  <r>
    <x v="17"/>
    <s v="Manioc+legumes"/>
    <x v="34"/>
  </r>
  <r>
    <x v="18"/>
    <s v="Manioc+legumes"/>
    <x v="35"/>
  </r>
  <r>
    <x v="19"/>
    <s v="Manioc+other"/>
    <x v="36"/>
  </r>
  <r>
    <x v="20"/>
    <s v="Manioc+legumes"/>
    <x v="37"/>
  </r>
  <r>
    <x v="21"/>
    <s v="Mais+manioc+legume"/>
    <x v="38"/>
  </r>
  <r>
    <x v="22"/>
    <s v="Legumes sole crop"/>
    <x v="39"/>
  </r>
  <r>
    <x v="23"/>
    <s v="Manioc+legumes"/>
    <x v="40"/>
  </r>
  <r>
    <x v="24"/>
    <s v="Mais+legumes"/>
    <x v="41"/>
  </r>
  <r>
    <x v="25"/>
    <s v="Mais+manioc+legume"/>
    <x v="42"/>
  </r>
  <r>
    <x v="26"/>
    <s v="Mais+manioc+legume"/>
    <x v="43"/>
  </r>
  <r>
    <x v="27"/>
    <s v="Mais+manioc+legume"/>
    <x v="44"/>
  </r>
  <r>
    <x v="28"/>
    <s v="Manioc+legumes"/>
    <x v="45"/>
  </r>
  <r>
    <x v="29"/>
    <s v="Manioc+legumes"/>
    <x v="46"/>
  </r>
  <r>
    <x v="30"/>
    <s v="Mais+manioc+legume"/>
    <x v="47"/>
  </r>
  <r>
    <x v="31"/>
    <s v="Legumes+other"/>
    <x v="48"/>
  </r>
  <r>
    <x v="31"/>
    <s v="Mais+legumes"/>
    <x v="49"/>
  </r>
  <r>
    <x v="32"/>
    <s v="Legumes sole crop"/>
    <x v="50"/>
  </r>
  <r>
    <x v="33"/>
    <s v="Legumes sole crop"/>
    <x v="51"/>
  </r>
  <r>
    <x v="33"/>
    <s v="Manioc+legumes"/>
    <x v="52"/>
  </r>
  <r>
    <x v="34"/>
    <s v="Mais+manioc+legume"/>
    <x v="53"/>
  </r>
  <r>
    <x v="35"/>
    <s v="Mais+legumes+other"/>
    <x v="54"/>
  </r>
  <r>
    <x v="35"/>
    <s v="Mais+manioc+legume"/>
    <x v="55"/>
  </r>
  <r>
    <x v="36"/>
    <s v="Mais+manioc+legume"/>
    <x v="56"/>
  </r>
  <r>
    <x v="36"/>
    <s v="Manioc+legumes"/>
    <x v="57"/>
  </r>
  <r>
    <x v="37"/>
    <s v="Mais+manioc+legume"/>
    <x v="58"/>
  </r>
  <r>
    <x v="37"/>
    <s v="Manioc+legumes"/>
    <x v="59"/>
  </r>
  <r>
    <x v="38"/>
    <s v="Mais+legumes"/>
    <x v="60"/>
  </r>
  <r>
    <x v="38"/>
    <s v="Mais+manioc+legume"/>
    <x v="61"/>
  </r>
  <r>
    <x v="39"/>
    <s v="Legumes sole crop"/>
    <x v="55"/>
  </r>
  <r>
    <x v="40"/>
    <s v="Legumes sole crop"/>
    <x v="62"/>
  </r>
  <r>
    <x v="41"/>
    <s v="Legumes sole crop"/>
    <x v="63"/>
  </r>
  <r>
    <x v="41"/>
    <s v="Manioc+legumes"/>
    <x v="64"/>
  </r>
  <r>
    <x v="42"/>
    <s v="Manioc+legumes"/>
    <x v="65"/>
  </r>
  <r>
    <x v="43"/>
    <s v="Manioc+legumes"/>
    <x v="66"/>
  </r>
  <r>
    <x v="44"/>
    <s v="Legumes sole crop"/>
    <x v="2"/>
  </r>
  <r>
    <x v="44"/>
    <s v="Manioc+legumes"/>
    <x v="62"/>
  </r>
  <r>
    <x v="45"/>
    <s v="Legumes sole crop"/>
    <x v="67"/>
  </r>
  <r>
    <x v="45"/>
    <s v="Manioc+legumes"/>
    <x v="68"/>
  </r>
  <r>
    <x v="46"/>
    <s v="Manioc+legumes+other"/>
    <x v="69"/>
  </r>
  <r>
    <x v="47"/>
    <s v="Manioc+legumes"/>
    <x v="70"/>
  </r>
  <r>
    <x v="47"/>
    <s v="Other"/>
    <x v="71"/>
  </r>
  <r>
    <x v="48"/>
    <m/>
    <x v="7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3">
  <r>
    <x v="0"/>
    <s v="DRC001"/>
    <x v="0"/>
    <x v="0"/>
    <x v="0"/>
    <n v="0.34400000000000003"/>
    <n v="1.5697674418604648"/>
    <n v="2.8779069767441863"/>
    <n v="18.837209302325579"/>
  </r>
  <r>
    <x v="0"/>
    <s v="DRC002"/>
    <x v="1"/>
    <x v="1"/>
    <x v="1"/>
    <n v="8.7599999999999997E-2"/>
    <n v="6.1643835616438354"/>
    <n v="11.301369863013701"/>
    <n v="73.972602739726028"/>
  </r>
  <r>
    <x v="0"/>
    <s v="DRC003"/>
    <x v="2"/>
    <x v="2"/>
    <x v="2"/>
    <n v="0.30570000000000003"/>
    <n v="1.7664376840039251"/>
    <n v="3.2384690873405302"/>
    <n v="21.1972522080471"/>
  </r>
  <r>
    <x v="1"/>
    <s v="DRC006"/>
    <x v="3"/>
    <x v="3"/>
    <x v="3"/>
    <n v="0.34420000000000001"/>
    <n v="1.5688553166763508"/>
    <n v="2.8762347472399772"/>
    <n v="18.826263800116209"/>
  </r>
  <r>
    <x v="1"/>
    <s v="DRC007"/>
    <x v="4"/>
    <x v="4"/>
    <x v="4"/>
    <n v="0.1961"/>
    <n v="2.7536970933197344"/>
    <n v="5.0484446710861812"/>
    <n v="33.044365119836819"/>
  </r>
  <r>
    <x v="2"/>
    <s v="DRC010"/>
    <x v="5"/>
    <x v="5"/>
    <x v="5"/>
    <n v="8.6000000000000007E-2"/>
    <n v="6.2790697674418592"/>
    <n v="11.511627906976745"/>
    <n v="75.348837209302317"/>
  </r>
  <r>
    <x v="3"/>
    <s v="DRC014"/>
    <x v="6"/>
    <x v="6"/>
    <x v="6"/>
    <n v="0.1215"/>
    <n v="4.4444444444444438"/>
    <n v="8.1481481481481488"/>
    <n v="53.333333333333329"/>
  </r>
  <r>
    <x v="2"/>
    <s v="DRC015"/>
    <x v="7"/>
    <x v="7"/>
    <x v="7"/>
    <n v="0.15959999999999999"/>
    <n v="3.3834586466165408"/>
    <n v="6.2030075187969933"/>
    <n v="40.601503759398497"/>
  </r>
  <r>
    <x v="2"/>
    <s v="DRC016"/>
    <x v="8"/>
    <x v="8"/>
    <x v="8"/>
    <n v="5.7999999999999996E-2"/>
    <n v="9.3103448275862064"/>
    <n v="17.068965517241381"/>
    <n v="111.72413793103448"/>
  </r>
  <r>
    <x v="2"/>
    <s v="DRC017"/>
    <x v="9"/>
    <x v="9"/>
    <x v="9"/>
    <n v="1.47E-2"/>
    <n v="36.734693877551017"/>
    <n v="67.34693877551021"/>
    <n v="440.81632653061223"/>
  </r>
  <r>
    <x v="3"/>
    <s v="DRC019"/>
    <x v="10"/>
    <x v="10"/>
    <x v="10"/>
    <n v="5.2900000000000003E-2"/>
    <n v="10.207939508506614"/>
    <n v="18.714555765595463"/>
    <n v="122.49527410207938"/>
  </r>
  <r>
    <x v="2"/>
    <s v="DRC021"/>
    <x v="11"/>
    <x v="11"/>
    <x v="11"/>
    <n v="0.11550000000000001"/>
    <n v="4.6753246753246742"/>
    <n v="8.5714285714285712"/>
    <n v="56.103896103896098"/>
  </r>
  <r>
    <x v="2"/>
    <s v="DRC022"/>
    <x v="12"/>
    <x v="12"/>
    <x v="12"/>
    <n v="0.2671"/>
    <n v="2.0217147135904154"/>
    <n v="3.7064769749157622"/>
    <n v="24.260576563084985"/>
  </r>
  <r>
    <x v="1"/>
    <s v="DRC026"/>
    <x v="13"/>
    <x v="13"/>
    <x v="13"/>
    <n v="0.1037"/>
    <n v="5.2073288331726122"/>
    <n v="9.546769527483125"/>
    <n v="62.487945998071353"/>
  </r>
  <r>
    <x v="0"/>
    <s v="DRC027"/>
    <x v="14"/>
    <x v="14"/>
    <x v="14"/>
    <n v="8.5699999999999998E-2"/>
    <n v="6.3010501750291708"/>
    <n v="11.551925320886816"/>
    <n v="75.61260210035006"/>
  </r>
  <r>
    <x v="0"/>
    <s v="DRC028"/>
    <x v="13"/>
    <x v="13"/>
    <x v="13"/>
    <n v="8.6400000000000005E-2"/>
    <n v="6.2499999999999991"/>
    <n v="11.458333333333334"/>
    <n v="74.999999999999986"/>
  </r>
  <r>
    <x v="0"/>
    <s v="DRC029"/>
    <x v="13"/>
    <x v="13"/>
    <x v="13"/>
    <n v="2.0799999999999999E-2"/>
    <n v="25.96153846153846"/>
    <n v="47.596153846153854"/>
    <n v="311.53846153846155"/>
  </r>
  <r>
    <x v="0"/>
    <s v="DRC030"/>
    <x v="13"/>
    <x v="13"/>
    <x v="13"/>
    <n v="0.11169999999999999"/>
    <n v="4.8343777976723361"/>
    <n v="8.863025962399286"/>
    <n v="58.012533572068037"/>
  </r>
  <r>
    <x v="1"/>
    <s v="DRC031"/>
    <x v="13"/>
    <x v="13"/>
    <x v="13"/>
    <n v="0.85360000000000003"/>
    <n v="0.63261480787253976"/>
    <n v="1.1597938144329898"/>
    <n v="7.5913776944704772"/>
  </r>
  <r>
    <x v="1"/>
    <s v="DRC032"/>
    <x v="15"/>
    <x v="15"/>
    <x v="15"/>
    <n v="0.38885000000000003"/>
    <n v="1.3887102996013885"/>
    <n v="2.5459688826025459"/>
    <n v="16.664523595216661"/>
  </r>
  <r>
    <x v="1"/>
    <s v="DRC034"/>
    <x v="4"/>
    <x v="4"/>
    <x v="4"/>
    <n v="0.2878"/>
    <n v="1.8763029881862401"/>
    <n v="3.4398888116747743"/>
    <n v="22.515635858234884"/>
  </r>
  <r>
    <x v="1"/>
    <s v="DRC035"/>
    <x v="8"/>
    <x v="8"/>
    <x v="8"/>
    <n v="0.22559999999999999"/>
    <n v="2.3936170212765955"/>
    <n v="4.3882978723404262"/>
    <n v="28.723404255319146"/>
  </r>
  <r>
    <x v="0"/>
    <s v="DRC036"/>
    <x v="16"/>
    <x v="16"/>
    <x v="16"/>
    <n v="0.2"/>
    <n v="2.6999999999999993"/>
    <n v="4.95"/>
    <n v="32.4"/>
  </r>
  <r>
    <x v="0"/>
    <s v="DRC037"/>
    <x v="13"/>
    <x v="13"/>
    <x v="13"/>
    <n v="0.1227"/>
    <n v="4.4009779951100239"/>
    <n v="8.0684596577017125"/>
    <n v="52.811735941320286"/>
  </r>
  <r>
    <x v="2"/>
    <s v="DRC040"/>
    <x v="11"/>
    <x v="17"/>
    <x v="17"/>
    <n v="0.04"/>
    <n v="13.499999999999998"/>
    <n v="24.750000000000004"/>
    <n v="161.99999999999997"/>
  </r>
  <r>
    <x v="2"/>
    <s v="DRC041"/>
    <x v="12"/>
    <x v="12"/>
    <x v="12"/>
    <n v="3.4000000000000002E-2"/>
    <n v="15.882352941176467"/>
    <n v="29.117647058823529"/>
    <n v="190.58823529411762"/>
  </r>
  <r>
    <x v="2"/>
    <s v="DRC042"/>
    <x v="17"/>
    <x v="18"/>
    <x v="18"/>
    <n v="0.17720000000000002"/>
    <n v="3.0474040632054167"/>
    <n v="5.5869074492099324"/>
    <n v="36.568848758465002"/>
  </r>
  <r>
    <x v="3"/>
    <s v="DRC043"/>
    <x v="18"/>
    <x v="19"/>
    <x v="19"/>
    <n v="0.17560000000000001"/>
    <n v="3.0751708428246007"/>
    <n v="5.6378132118451028"/>
    <n v="36.902050113895214"/>
  </r>
  <r>
    <x v="3"/>
    <s v="DRC044"/>
    <x v="19"/>
    <x v="20"/>
    <x v="20"/>
    <n v="7.7999999999999996E-3"/>
    <n v="69.230769230769226"/>
    <n v="126.92307692307695"/>
    <n v="830.76923076923072"/>
  </r>
  <r>
    <x v="3"/>
    <s v="DRC045"/>
    <x v="20"/>
    <x v="17"/>
    <x v="21"/>
    <n v="8.48E-2"/>
    <n v="6.3679245283018862"/>
    <n v="11.674528301886793"/>
    <n v="76.415094339622641"/>
  </r>
  <r>
    <x v="2"/>
    <s v="DRC046"/>
    <x v="21"/>
    <x v="21"/>
    <x v="22"/>
    <n v="0.23979999999999999"/>
    <n v="2.2518765638031693"/>
    <n v="4.1284403669724776"/>
    <n v="27.022518765638033"/>
  </r>
  <r>
    <x v="2"/>
    <s v="DRC047"/>
    <x v="5"/>
    <x v="5"/>
    <x v="5"/>
    <n v="0.16350000000000001"/>
    <n v="3.3027522935779809"/>
    <n v="6.0550458715596331"/>
    <n v="39.633027522935777"/>
  </r>
  <r>
    <x v="3"/>
    <s v="DRC048"/>
    <x v="22"/>
    <x v="22"/>
    <x v="23"/>
    <n v="0.10780000000000001"/>
    <n v="5.0092764378478654"/>
    <n v="9.183673469387756"/>
    <n v="60.111317254174388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94">
  <r>
    <s v="DRC001"/>
    <x v="0"/>
    <x v="0"/>
    <x v="0"/>
    <x v="0"/>
  </r>
  <r>
    <s v="DRC002"/>
    <x v="0"/>
    <x v="0"/>
    <x v="0"/>
    <x v="0"/>
  </r>
  <r>
    <s v="DRC003"/>
    <x v="0"/>
    <x v="0"/>
    <x v="0"/>
    <x v="0"/>
  </r>
  <r>
    <s v="DRC004"/>
    <x v="0"/>
    <x v="0"/>
    <x v="1"/>
    <x v="0"/>
  </r>
  <r>
    <s v="DRC005"/>
    <x v="0"/>
    <x v="0"/>
    <x v="0"/>
    <x v="0"/>
  </r>
  <r>
    <s v="DRC006"/>
    <x v="1"/>
    <x v="0"/>
    <x v="0"/>
    <x v="0"/>
  </r>
  <r>
    <s v="DRC007"/>
    <x v="1"/>
    <x v="0"/>
    <x v="0"/>
    <x v="0"/>
  </r>
  <r>
    <s v="DRC008"/>
    <x v="1"/>
    <x v="1"/>
    <x v="1"/>
    <x v="0"/>
  </r>
  <r>
    <s v="DRC009"/>
    <x v="1"/>
    <x v="0"/>
    <x v="0"/>
    <x v="0"/>
  </r>
  <r>
    <s v="DRC010"/>
    <x v="2"/>
    <x v="0"/>
    <x v="0"/>
    <x v="0"/>
  </r>
  <r>
    <s v="DRC011"/>
    <x v="3"/>
    <x v="1"/>
    <x v="0"/>
    <x v="0"/>
  </r>
  <r>
    <s v="DRC012"/>
    <x v="3"/>
    <x v="0"/>
    <x v="0"/>
    <x v="0"/>
  </r>
  <r>
    <s v="DRC013"/>
    <x v="3"/>
    <x v="0"/>
    <x v="0"/>
    <x v="0"/>
  </r>
  <r>
    <s v="DRC014"/>
    <x v="3"/>
    <x v="0"/>
    <x v="0"/>
    <x v="0"/>
  </r>
  <r>
    <s v="DRC015"/>
    <x v="2"/>
    <x v="0"/>
    <x v="0"/>
    <x v="0"/>
  </r>
  <r>
    <s v="DRC016"/>
    <x v="2"/>
    <x v="0"/>
    <x v="0"/>
    <x v="0"/>
  </r>
  <r>
    <s v="DRC017"/>
    <x v="2"/>
    <x v="0"/>
    <x v="0"/>
    <x v="0"/>
  </r>
  <r>
    <s v="DRC018"/>
    <x v="3"/>
    <x v="0"/>
    <x v="0"/>
    <x v="1"/>
  </r>
  <r>
    <s v="DRC019"/>
    <x v="3"/>
    <x v="1"/>
    <x v="1"/>
    <x v="0"/>
  </r>
  <r>
    <s v="DRC020"/>
    <x v="3"/>
    <x v="1"/>
    <x v="0"/>
    <x v="0"/>
  </r>
  <r>
    <s v="DRC021"/>
    <x v="2"/>
    <x v="0"/>
    <x v="0"/>
    <x v="0"/>
  </r>
  <r>
    <s v="DRC022"/>
    <x v="2"/>
    <x v="1"/>
    <x v="1"/>
    <x v="0"/>
  </r>
  <r>
    <s v="DRC023"/>
    <x v="2"/>
    <x v="1"/>
    <x v="1"/>
    <x v="0"/>
  </r>
  <r>
    <s v="DRC024"/>
    <x v="3"/>
    <x v="1"/>
    <x v="0"/>
    <x v="0"/>
  </r>
  <r>
    <s v="DRC025"/>
    <x v="1"/>
    <x v="1"/>
    <x v="0"/>
    <x v="0"/>
  </r>
  <r>
    <s v="DRC026"/>
    <x v="1"/>
    <x v="0"/>
    <x v="0"/>
    <x v="0"/>
  </r>
  <r>
    <s v="DRC027"/>
    <x v="0"/>
    <x v="0"/>
    <x v="0"/>
    <x v="0"/>
  </r>
  <r>
    <s v="DRC028"/>
    <x v="0"/>
    <x v="0"/>
    <x v="0"/>
    <x v="0"/>
  </r>
  <r>
    <s v="DRC029"/>
    <x v="0"/>
    <x v="0"/>
    <x v="0"/>
    <x v="0"/>
  </r>
  <r>
    <s v="DRC030"/>
    <x v="0"/>
    <x v="0"/>
    <x v="0"/>
    <x v="0"/>
  </r>
  <r>
    <s v="DRC031"/>
    <x v="1"/>
    <x v="0"/>
    <x v="0"/>
    <x v="0"/>
  </r>
  <r>
    <s v="DRC032"/>
    <x v="1"/>
    <x v="0"/>
    <x v="0"/>
    <x v="0"/>
  </r>
  <r>
    <s v="DRC033"/>
    <x v="1"/>
    <x v="1"/>
    <x v="0"/>
    <x v="0"/>
  </r>
  <r>
    <s v="DRC034"/>
    <x v="1"/>
    <x v="0"/>
    <x v="0"/>
    <x v="0"/>
  </r>
  <r>
    <s v="DRC035"/>
    <x v="1"/>
    <x v="0"/>
    <x v="0"/>
    <x v="0"/>
  </r>
  <r>
    <s v="DRC036"/>
    <x v="0"/>
    <x v="0"/>
    <x v="1"/>
    <x v="0"/>
  </r>
  <r>
    <s v="DRC037"/>
    <x v="0"/>
    <x v="0"/>
    <x v="0"/>
    <x v="0"/>
  </r>
  <r>
    <s v="DRC038"/>
    <x v="1"/>
    <x v="1"/>
    <x v="0"/>
    <x v="0"/>
  </r>
  <r>
    <s v="DRC039"/>
    <x v="0"/>
    <x v="1"/>
    <x v="0"/>
    <x v="0"/>
  </r>
  <r>
    <s v="DRC040"/>
    <x v="2"/>
    <x v="1"/>
    <x v="1"/>
    <x v="0"/>
  </r>
  <r>
    <s v="DRC041"/>
    <x v="2"/>
    <x v="1"/>
    <x v="1"/>
    <x v="0"/>
  </r>
  <r>
    <s v="DRC042"/>
    <x v="2"/>
    <x v="0"/>
    <x v="1"/>
    <x v="0"/>
  </r>
  <r>
    <s v="DRC043"/>
    <x v="3"/>
    <x v="1"/>
    <x v="1"/>
    <x v="0"/>
  </r>
  <r>
    <s v="DRC044"/>
    <x v="3"/>
    <x v="1"/>
    <x v="1"/>
    <x v="0"/>
  </r>
  <r>
    <s v="DRC045"/>
    <x v="3"/>
    <x v="1"/>
    <x v="1"/>
    <x v="0"/>
  </r>
  <r>
    <s v="DRC046"/>
    <x v="2"/>
    <x v="1"/>
    <x v="1"/>
    <x v="0"/>
  </r>
  <r>
    <s v="DRC047"/>
    <x v="2"/>
    <x v="0"/>
    <x v="0"/>
    <x v="0"/>
  </r>
  <r>
    <s v="DRC048"/>
    <x v="3"/>
    <x v="0"/>
    <x v="0"/>
    <x v="0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  <r>
    <m/>
    <x v="4"/>
    <x v="2"/>
    <x v="2"/>
    <x v="2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94">
  <r>
    <x v="0"/>
    <s v="MURHESA"/>
    <x v="0"/>
    <s v="Compost"/>
  </r>
  <r>
    <x v="1"/>
    <s v="MURHESA"/>
    <x v="1"/>
    <s v="Compost"/>
  </r>
  <r>
    <x v="2"/>
    <s v="MURHESA"/>
    <x v="1"/>
    <s v="Compost"/>
  </r>
  <r>
    <x v="2"/>
    <s v="MURHESA"/>
    <x v="1"/>
    <s v="Compost"/>
  </r>
  <r>
    <x v="2"/>
    <s v="MURHESA"/>
    <x v="1"/>
    <s v="Compost"/>
  </r>
  <r>
    <x v="3"/>
    <s v="MURHESA"/>
    <x v="2"/>
    <s v="Compost"/>
  </r>
  <r>
    <x v="3"/>
    <s v="MURHESA"/>
    <x v="0"/>
    <s v="Fumier "/>
  </r>
  <r>
    <x v="3"/>
    <s v="MURHESA"/>
    <x v="3"/>
    <s v="Compost"/>
  </r>
  <r>
    <x v="4"/>
    <s v="MURHESA"/>
    <x v="1"/>
    <s v="Fumier et compost"/>
  </r>
  <r>
    <x v="4"/>
    <s v="MURHESA"/>
    <x v="4"/>
    <s v="Compost"/>
  </r>
  <r>
    <x v="5"/>
    <s v="KALEHE"/>
    <x v="5"/>
    <s v="Compost"/>
  </r>
  <r>
    <x v="5"/>
    <s v="KALEHE"/>
    <x v="6"/>
    <s v="Compost"/>
  </r>
  <r>
    <x v="5"/>
    <s v="KALEHE"/>
    <x v="7"/>
    <s v="Compost"/>
  </r>
  <r>
    <x v="5"/>
    <s v="KALEHE"/>
    <x v="8"/>
    <s v="Compost"/>
  </r>
  <r>
    <x v="6"/>
    <s v="KALEHE"/>
    <x v="9"/>
    <s v="Compost"/>
  </r>
  <r>
    <x v="6"/>
    <s v="KALEHE"/>
    <x v="10"/>
    <s v="Compost"/>
  </r>
  <r>
    <x v="7"/>
    <s v="KALEHE"/>
    <x v="6"/>
    <s v="Fumier"/>
  </r>
  <r>
    <x v="7"/>
    <s v="KALEHE"/>
    <x v="11"/>
    <s v="Fumier"/>
  </r>
  <r>
    <x v="7"/>
    <s v="KALEHE"/>
    <x v="6"/>
    <s v="Fumier"/>
  </r>
  <r>
    <x v="7"/>
    <s v="KALEHE"/>
    <x v="5"/>
    <s v="Fumier"/>
  </r>
  <r>
    <x v="8"/>
    <s v="KALEHE"/>
    <x v="12"/>
    <s v="Engrais vert"/>
  </r>
  <r>
    <x v="8"/>
    <s v="KALEHE"/>
    <x v="13"/>
    <s v="Engrais vert"/>
  </r>
  <r>
    <x v="9"/>
    <s v="MUSHINGA"/>
    <x v="14"/>
    <s v="Compost"/>
  </r>
  <r>
    <x v="9"/>
    <s v="MUSHINGA"/>
    <x v="0"/>
    <s v="Compost"/>
  </r>
  <r>
    <x v="9"/>
    <s v="MUSHINGA"/>
    <x v="15"/>
    <s v="Compost"/>
  </r>
  <r>
    <x v="10"/>
    <s v="IKOMA"/>
    <x v="5"/>
    <s v="Compost"/>
  </r>
  <r>
    <x v="11"/>
    <s v="IKOMA"/>
    <x v="16"/>
    <s v="Compost"/>
  </r>
  <r>
    <x v="11"/>
    <s v="IKOMA"/>
    <x v="16"/>
    <s v="Compost"/>
  </r>
  <r>
    <x v="12"/>
    <s v="IKOMA"/>
    <x v="4"/>
    <s v="Compost"/>
  </r>
  <r>
    <x v="13"/>
    <s v="MUSHINGA"/>
    <x v="16"/>
    <s v="Compost"/>
  </r>
  <r>
    <x v="14"/>
    <s v="MUSHINGA"/>
    <x v="0"/>
    <s v="Compost"/>
  </r>
  <r>
    <x v="14"/>
    <s v="MUSHINGA"/>
    <x v="0"/>
    <s v="Compost"/>
  </r>
  <r>
    <x v="15"/>
    <s v="MUSHINGA"/>
    <x v="16"/>
    <s v="Compost"/>
  </r>
  <r>
    <x v="15"/>
    <s v="MUSHINGA"/>
    <x v="12"/>
    <s v="Compost"/>
  </r>
  <r>
    <x v="16"/>
    <s v="IKOMA"/>
    <x v="17"/>
    <s v="Matière organique"/>
  </r>
  <r>
    <x v="17"/>
    <s v="IKOMA"/>
    <x v="0"/>
    <s v="Bouse"/>
  </r>
  <r>
    <x v="18"/>
    <s v="MUSHINGA"/>
    <x v="5"/>
    <s v="Compost"/>
  </r>
  <r>
    <x v="19"/>
    <s v="MUSHINGA"/>
    <x v="18"/>
    <s v="Bouse"/>
  </r>
  <r>
    <x v="20"/>
    <s v="MUSHINGA"/>
    <x v="12"/>
    <s v="Ordure"/>
  </r>
  <r>
    <x v="21"/>
    <s v="KALEHE"/>
    <x v="7"/>
    <s v="Matière organique"/>
  </r>
  <r>
    <x v="22"/>
    <s v="MURHESA"/>
    <x v="7"/>
    <s v="Matière organique et resudus des recoltes"/>
  </r>
  <r>
    <x v="23"/>
    <s v="MURHESA"/>
    <x v="19"/>
    <s v="Matière organique "/>
  </r>
  <r>
    <x v="24"/>
    <s v="MURHESA"/>
    <x v="0"/>
    <s v="Matière organique"/>
  </r>
  <r>
    <x v="25"/>
    <s v="MURHESA"/>
    <x v="0"/>
    <s v="Matière organique"/>
  </r>
  <r>
    <x v="26"/>
    <s v="KALEHE"/>
    <x v="7"/>
    <s v="Matière organique"/>
  </r>
  <r>
    <x v="27"/>
    <s v="KALEHE"/>
    <x v="16"/>
    <s v="Matière organique"/>
  </r>
  <r>
    <x v="27"/>
    <s v="KALEHE"/>
    <x v="16"/>
    <s v="Matière organique"/>
  </r>
  <r>
    <x v="27"/>
    <s v="KALEHE"/>
    <x v="20"/>
    <s v="Matière organique"/>
  </r>
  <r>
    <x v="28"/>
    <s v="KALEHE"/>
    <x v="12"/>
    <s v="compost "/>
  </r>
  <r>
    <x v="29"/>
    <s v="KALEHE"/>
    <x v="21"/>
    <s v="Compost"/>
  </r>
  <r>
    <x v="30"/>
    <s v="MURHESA"/>
    <x v="19"/>
    <s v="Compost"/>
  </r>
  <r>
    <x v="30"/>
    <s v="MURHESA"/>
    <x v="19"/>
    <s v="Compost et déchet"/>
  </r>
  <r>
    <x v="30"/>
    <s v="MURHESA"/>
    <x v="18"/>
    <s v="Compost et déchet"/>
  </r>
  <r>
    <x v="31"/>
    <s v="MURHESA"/>
    <x v="5"/>
    <s v="Compost"/>
  </r>
  <r>
    <x v="32"/>
    <s v="MUSHINGA"/>
    <x v="12"/>
    <s v="Fumier"/>
  </r>
  <r>
    <x v="33"/>
    <s v="MUSHINGA"/>
    <x v="12"/>
    <s v="Fumier"/>
  </r>
  <r>
    <x v="34"/>
    <s v="MUSHINGA"/>
    <x v="5"/>
    <s v="Compost+fumier"/>
  </r>
  <r>
    <x v="34"/>
    <s v="MUSHINGA"/>
    <x v="12"/>
    <s v="Compost"/>
  </r>
  <r>
    <x v="35"/>
    <s v="IKOMA"/>
    <x v="0"/>
    <s v="Déchets ménage"/>
  </r>
  <r>
    <x v="36"/>
    <s v="IKOMA"/>
    <x v="0"/>
    <s v="Fumier"/>
  </r>
  <r>
    <x v="37"/>
    <s v="IKOMA"/>
    <x v="5"/>
    <s v="Fumier"/>
  </r>
  <r>
    <x v="37"/>
    <s v="IKOMA"/>
    <x v="12"/>
    <s v="Fumier"/>
  </r>
  <r>
    <x v="38"/>
    <s v="MUSHINGA"/>
    <x v="12"/>
    <s v="Fumier"/>
  </r>
  <r>
    <x v="38"/>
    <s v="MUSHINGA"/>
    <x v="5"/>
    <s v="Fumier"/>
  </r>
  <r>
    <x v="39"/>
    <s v="MUSHINGA"/>
    <x v="4"/>
    <s v="Matière organique"/>
  </r>
  <r>
    <x v="39"/>
    <s v="MUSHINGA"/>
    <x v="4"/>
    <s v="Matière organique"/>
  </r>
  <r>
    <x v="40"/>
    <s v="IKOMA"/>
    <x v="5"/>
    <s v="Matière oraganique"/>
  </r>
  <r>
    <x v="40"/>
    <s v="IKOMA"/>
    <x v="5"/>
    <s v="Matière oraganique"/>
  </r>
  <r>
    <x v="40"/>
    <s v="IKOMA"/>
    <x v="8"/>
    <s v="Matière oraganique"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  <r>
    <x v="41"/>
    <m/>
    <x v="2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PivotTable3" cacheId="3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2:F52" firstHeaderRow="1" firstDataRow="1" firstDataCol="1"/>
  <pivotFields count="3">
    <pivotField axis="axisRow" showAll="0">
      <items count="5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t="default"/>
      </items>
    </pivotField>
    <pivotField showAll="0"/>
    <pivotField dataField="1" showAll="0">
      <items count="74">
        <item x="32"/>
        <item x="33"/>
        <item x="66"/>
        <item x="15"/>
        <item x="18"/>
        <item x="31"/>
        <item x="27"/>
        <item x="19"/>
        <item x="41"/>
        <item x="45"/>
        <item x="21"/>
        <item x="57"/>
        <item x="39"/>
        <item x="25"/>
        <item x="11"/>
        <item x="22"/>
        <item x="61"/>
        <item x="62"/>
        <item x="71"/>
        <item x="8"/>
        <item x="59"/>
        <item x="28"/>
        <item x="55"/>
        <item x="20"/>
        <item x="24"/>
        <item x="30"/>
        <item x="2"/>
        <item x="35"/>
        <item x="5"/>
        <item x="58"/>
        <item x="7"/>
        <item x="17"/>
        <item x="48"/>
        <item x="70"/>
        <item x="12"/>
        <item x="6"/>
        <item x="64"/>
        <item x="9"/>
        <item x="26"/>
        <item x="43"/>
        <item x="44"/>
        <item x="68"/>
        <item x="3"/>
        <item x="52"/>
        <item x="56"/>
        <item x="63"/>
        <item x="42"/>
        <item x="46"/>
        <item x="0"/>
        <item x="23"/>
        <item x="10"/>
        <item x="37"/>
        <item x="40"/>
        <item x="16"/>
        <item x="29"/>
        <item x="13"/>
        <item x="67"/>
        <item x="34"/>
        <item x="54"/>
        <item x="69"/>
        <item x="60"/>
        <item x="65"/>
        <item x="1"/>
        <item x="51"/>
        <item x="14"/>
        <item x="53"/>
        <item x="36"/>
        <item x="38"/>
        <item x="4"/>
        <item x="49"/>
        <item x="50"/>
        <item x="47"/>
        <item x="72"/>
        <item t="default"/>
      </items>
    </pivotField>
  </pivotFields>
  <rowFields count="1">
    <field x="0"/>
  </rowFields>
  <rowItems count="5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 t="grand">
      <x/>
    </i>
  </rowItems>
  <colItems count="1">
    <i/>
  </colItems>
  <dataFields count="1">
    <dataField name="Sum of Sum of Field sizes (ha)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7" cacheId="5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P10:S15" firstHeaderRow="0" firstDataRow="1" firstDataCol="1"/>
  <pivotFields count="9">
    <pivotField axis="axisRow" showAll="0">
      <items count="5">
        <item x="3"/>
        <item x="1"/>
        <item x="0"/>
        <item x="2"/>
        <item t="default"/>
      </items>
    </pivotField>
    <pivotField showAll="0"/>
    <pivotField dataField="1" showAll="0">
      <items count="24">
        <item x="9"/>
        <item x="6"/>
        <item x="5"/>
        <item x="22"/>
        <item x="18"/>
        <item x="16"/>
        <item x="12"/>
        <item x="17"/>
        <item x="13"/>
        <item x="10"/>
        <item x="11"/>
        <item x="20"/>
        <item x="7"/>
        <item x="8"/>
        <item x="4"/>
        <item x="0"/>
        <item x="3"/>
        <item x="1"/>
        <item x="15"/>
        <item x="2"/>
        <item x="19"/>
        <item x="21"/>
        <item x="14"/>
        <item t="default"/>
      </items>
    </pivotField>
    <pivotField dataField="1" showAll="0">
      <items count="24">
        <item x="9"/>
        <item x="19"/>
        <item x="6"/>
        <item x="5"/>
        <item x="12"/>
        <item x="18"/>
        <item x="22"/>
        <item x="17"/>
        <item x="16"/>
        <item x="13"/>
        <item x="11"/>
        <item x="7"/>
        <item x="8"/>
        <item x="4"/>
        <item x="0"/>
        <item x="10"/>
        <item x="3"/>
        <item x="20"/>
        <item x="1"/>
        <item x="15"/>
        <item x="21"/>
        <item x="2"/>
        <item x="14"/>
        <item t="default"/>
      </items>
    </pivotField>
    <pivotField dataField="1" showAll="0">
      <items count="25">
        <item x="9"/>
        <item x="19"/>
        <item x="12"/>
        <item x="6"/>
        <item x="18"/>
        <item x="5"/>
        <item x="23"/>
        <item x="17"/>
        <item x="21"/>
        <item x="16"/>
        <item x="13"/>
        <item x="11"/>
        <item x="7"/>
        <item x="10"/>
        <item x="8"/>
        <item x="4"/>
        <item x="20"/>
        <item x="0"/>
        <item x="3"/>
        <item x="1"/>
        <item x="22"/>
        <item x="15"/>
        <item x="2"/>
        <item x="14"/>
        <item t="default"/>
      </items>
    </pivotField>
    <pivotField showAll="0"/>
    <pivotField showAll="0"/>
    <pivotField showAll="0"/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Sum of N (kg)" fld="2" subtotal="average" baseField="0" baseItem="0"/>
    <dataField name="Average of Sum of P (kg)" fld="3" subtotal="average" baseField="0" baseItem="0"/>
    <dataField name="Average of Sum of K (kg)" fld="4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4" cacheId="5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4:N9" firstHeaderRow="0" firstDataRow="1" firstDataCol="1"/>
  <pivotFields count="9">
    <pivotField axis="axisRow" showAll="0">
      <items count="5">
        <item x="3"/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ount of N (kg/ha)" fld="6" subtotal="count" baseField="0" baseItem="3"/>
    <dataField name="Count of P (kg/ha)" fld="7" subtotal="count" baseField="0" baseItem="3"/>
    <dataField name="Count of K kg/ha)" fld="8" subtotal="count" baseField="0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5" cacheId="5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3:K10" firstHeaderRow="1" firstDataRow="2" firstDataCol="1"/>
  <pivotFields count="5">
    <pivotField dataField="1" showAll="0"/>
    <pivotField axis="axisRow" showAll="0">
      <items count="6">
        <item x="3"/>
        <item x="1"/>
        <item x="0"/>
        <item x="2"/>
        <item x="4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>
      <items count="4">
        <item x="0"/>
        <item x="1"/>
        <item x="2"/>
        <item t="default"/>
      </items>
    </pivotField>
    <pivotField showAll="0">
      <items count="4">
        <item x="0"/>
        <item x="1"/>
        <item x="2"/>
        <item t="default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Count of Farm cod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6" cacheId="5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G26" firstHeaderRow="1" firstDataRow="1" firstDataCol="1"/>
  <pivotFields count="4">
    <pivotField dataField="1" showAll="0">
      <items count="4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t="default"/>
      </items>
    </pivotField>
    <pivotField showAll="0"/>
    <pivotField axis="axisRow" showAll="0">
      <items count="24">
        <item x="11"/>
        <item x="13"/>
        <item x="12"/>
        <item x="16"/>
        <item x="20"/>
        <item x="0"/>
        <item x="14"/>
        <item x="2"/>
        <item x="7"/>
        <item x="1"/>
        <item x="6"/>
        <item x="10"/>
        <item x="5"/>
        <item x="4"/>
        <item x="17"/>
        <item x="19"/>
        <item x="21"/>
        <item x="18"/>
        <item x="15"/>
        <item x="8"/>
        <item x="3"/>
        <item x="9"/>
        <item x="22"/>
        <item t="default"/>
      </items>
    </pivotField>
    <pivotField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Count of Farm cod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topLeftCell="A39" workbookViewId="0">
      <selection activeCell="Q84" sqref="Q84"/>
    </sheetView>
  </sheetViews>
  <sheetFormatPr defaultRowHeight="15" x14ac:dyDescent="0.25"/>
  <cols>
    <col min="1" max="1" width="12.28515625" style="2" customWidth="1"/>
    <col min="2" max="3" width="9.28515625" style="3" customWidth="1"/>
    <col min="4" max="4" width="22.28515625" style="3" customWidth="1"/>
    <col min="5" max="5" width="13.5703125" style="3" customWidth="1"/>
    <col min="6" max="6" width="14.42578125" style="3" customWidth="1"/>
    <col min="7" max="14" width="9.140625" style="3"/>
    <col min="15" max="15" width="11.140625" style="3" customWidth="1"/>
    <col min="16" max="18" width="9.140625" style="3"/>
    <col min="19" max="19" width="12.42578125" style="3" customWidth="1"/>
    <col min="20" max="20" width="9.140625" style="3"/>
  </cols>
  <sheetData>
    <row r="1" spans="1:20" ht="38.25" x14ac:dyDescent="0.25">
      <c r="A1" s="1" t="s">
        <v>0</v>
      </c>
      <c r="B1" s="4" t="s">
        <v>49</v>
      </c>
      <c r="C1" s="4" t="s">
        <v>54</v>
      </c>
      <c r="D1" s="1" t="s">
        <v>55</v>
      </c>
      <c r="E1" s="1" t="s">
        <v>229</v>
      </c>
      <c r="F1" s="1" t="s">
        <v>118</v>
      </c>
      <c r="G1" s="1" t="s">
        <v>137</v>
      </c>
      <c r="H1" s="1" t="s">
        <v>209</v>
      </c>
      <c r="I1" s="1" t="s">
        <v>210</v>
      </c>
      <c r="J1" s="1" t="s">
        <v>211</v>
      </c>
      <c r="K1" s="1" t="s">
        <v>212</v>
      </c>
      <c r="L1" s="1" t="s">
        <v>226</v>
      </c>
      <c r="M1" s="1" t="s">
        <v>228</v>
      </c>
      <c r="N1" s="1" t="s">
        <v>227</v>
      </c>
      <c r="O1" s="1" t="s">
        <v>168</v>
      </c>
      <c r="P1" s="1" t="s">
        <v>183</v>
      </c>
      <c r="Q1" s="1" t="s">
        <v>202</v>
      </c>
      <c r="R1" s="1" t="s">
        <v>137</v>
      </c>
      <c r="S1" s="1" t="s">
        <v>168</v>
      </c>
      <c r="T1" s="1" t="s">
        <v>183</v>
      </c>
    </row>
    <row r="2" spans="1:20" x14ac:dyDescent="0.25">
      <c r="A2" s="2" t="s">
        <v>1</v>
      </c>
      <c r="B2" s="3" t="s">
        <v>50</v>
      </c>
      <c r="C2" s="3">
        <v>1</v>
      </c>
      <c r="D2" s="3" t="s">
        <v>56</v>
      </c>
      <c r="E2" s="3">
        <v>0.1133</v>
      </c>
      <c r="F2" s="3" t="s">
        <v>119</v>
      </c>
      <c r="G2" s="3" t="s">
        <v>138</v>
      </c>
      <c r="H2" s="3">
        <v>900</v>
      </c>
      <c r="I2" s="3">
        <f>H2*0.0006</f>
        <v>0.53999999999999992</v>
      </c>
      <c r="J2" s="3">
        <f>H2*0.0011</f>
        <v>0.9900000000000001</v>
      </c>
      <c r="K2" s="3">
        <f>H2*0.0072</f>
        <v>6.4799999999999995</v>
      </c>
      <c r="L2" s="3">
        <f>I2/E2</f>
        <v>4.7661076787290373</v>
      </c>
      <c r="M2" s="3">
        <f>J2/E2</f>
        <v>8.7378640776699044</v>
      </c>
      <c r="N2" s="3">
        <f>K2/E2</f>
        <v>57.193292144748455</v>
      </c>
      <c r="P2" s="3" t="s">
        <v>184</v>
      </c>
    </row>
    <row r="3" spans="1:20" x14ac:dyDescent="0.25">
      <c r="A3" s="2" t="s">
        <v>1</v>
      </c>
      <c r="B3" s="3" t="s">
        <v>50</v>
      </c>
      <c r="C3" s="3">
        <v>2</v>
      </c>
      <c r="D3" s="3" t="s">
        <v>57</v>
      </c>
      <c r="E3" s="3">
        <v>5.0799999999999998E-2</v>
      </c>
      <c r="F3" s="2"/>
      <c r="G3" s="2"/>
      <c r="H3" s="2"/>
      <c r="O3" s="2"/>
      <c r="P3" s="2"/>
    </row>
    <row r="4" spans="1:20" x14ac:dyDescent="0.25">
      <c r="A4" s="2" t="s">
        <v>1</v>
      </c>
      <c r="B4" s="3" t="s">
        <v>50</v>
      </c>
      <c r="C4" s="3">
        <v>3</v>
      </c>
      <c r="D4" s="3" t="s">
        <v>58</v>
      </c>
      <c r="E4" s="3">
        <v>0.1799</v>
      </c>
      <c r="F4" s="2"/>
      <c r="G4" s="2"/>
      <c r="H4" s="2"/>
      <c r="O4" s="2"/>
      <c r="P4" s="2"/>
    </row>
    <row r="5" spans="1:20" x14ac:dyDescent="0.25">
      <c r="A5" s="2" t="s">
        <v>2</v>
      </c>
      <c r="B5" s="3" t="s">
        <v>50</v>
      </c>
      <c r="C5" s="3">
        <v>1</v>
      </c>
      <c r="D5" s="3" t="s">
        <v>58</v>
      </c>
      <c r="E5" s="3">
        <v>8.7599999999999997E-2</v>
      </c>
      <c r="F5" s="3" t="s">
        <v>119</v>
      </c>
      <c r="G5" s="3" t="s">
        <v>139</v>
      </c>
      <c r="H5" s="3">
        <f>20*75</f>
        <v>1500</v>
      </c>
      <c r="I5" s="3">
        <f t="shared" ref="I5:I48" si="0">H5*0.0006</f>
        <v>0.89999999999999991</v>
      </c>
      <c r="J5" s="3">
        <f t="shared" ref="J5:J48" si="1">H5*0.0011</f>
        <v>1.6500000000000001</v>
      </c>
      <c r="K5" s="3">
        <f t="shared" ref="K5:K48" si="2">H5*0.0072</f>
        <v>10.799999999999999</v>
      </c>
      <c r="L5" s="3">
        <f t="shared" ref="L5:L49" si="3">I5/E5</f>
        <v>10.273972602739725</v>
      </c>
      <c r="M5" s="3">
        <f t="shared" ref="M5:M49" si="4">J5/E5</f>
        <v>18.835616438356166</v>
      </c>
      <c r="N5" s="3">
        <f t="shared" ref="N5:N49" si="5">K5/E5</f>
        <v>123.2876712328767</v>
      </c>
      <c r="O5" s="3" t="s">
        <v>169</v>
      </c>
      <c r="P5" s="3" t="s">
        <v>184</v>
      </c>
    </row>
    <row r="6" spans="1:20" x14ac:dyDescent="0.25">
      <c r="A6" s="2" t="s">
        <v>3</v>
      </c>
      <c r="B6" s="3" t="s">
        <v>50</v>
      </c>
      <c r="C6" s="3">
        <v>1</v>
      </c>
      <c r="D6" s="3" t="s">
        <v>59</v>
      </c>
      <c r="E6" s="3">
        <v>0.20430000000000001</v>
      </c>
      <c r="F6" s="3" t="s">
        <v>120</v>
      </c>
      <c r="G6" s="3" t="s">
        <v>140</v>
      </c>
      <c r="H6" s="3">
        <f t="shared" ref="H6:H8" si="6">20*75</f>
        <v>1500</v>
      </c>
      <c r="I6" s="3">
        <f t="shared" si="0"/>
        <v>0.89999999999999991</v>
      </c>
      <c r="J6" s="3">
        <f t="shared" si="1"/>
        <v>1.6500000000000001</v>
      </c>
      <c r="K6" s="3">
        <f t="shared" si="2"/>
        <v>10.799999999999999</v>
      </c>
      <c r="L6" s="3">
        <f t="shared" si="3"/>
        <v>4.4052863436123344</v>
      </c>
      <c r="M6" s="3">
        <f t="shared" si="4"/>
        <v>8.0763582966226135</v>
      </c>
      <c r="N6" s="3">
        <f t="shared" si="5"/>
        <v>52.863436123348009</v>
      </c>
      <c r="O6" s="3" t="s">
        <v>169</v>
      </c>
      <c r="P6" s="3" t="s">
        <v>185</v>
      </c>
      <c r="T6" s="3" t="s">
        <v>127</v>
      </c>
    </row>
    <row r="7" spans="1:20" x14ac:dyDescent="0.25">
      <c r="A7" s="2" t="s">
        <v>3</v>
      </c>
      <c r="B7" s="3" t="s">
        <v>50</v>
      </c>
      <c r="C7" s="3">
        <v>2</v>
      </c>
      <c r="D7" s="3" t="s">
        <v>59</v>
      </c>
      <c r="E7" s="3">
        <v>3.1899999999999998E-2</v>
      </c>
      <c r="F7" s="3" t="s">
        <v>120</v>
      </c>
      <c r="G7" s="3" t="s">
        <v>141</v>
      </c>
      <c r="H7" s="3">
        <f t="shared" si="6"/>
        <v>1500</v>
      </c>
      <c r="I7" s="3">
        <f t="shared" si="0"/>
        <v>0.89999999999999991</v>
      </c>
      <c r="J7" s="3">
        <f t="shared" si="1"/>
        <v>1.6500000000000001</v>
      </c>
      <c r="K7" s="3">
        <f t="shared" si="2"/>
        <v>10.799999999999999</v>
      </c>
      <c r="L7" s="3">
        <f t="shared" si="3"/>
        <v>28.213166144200628</v>
      </c>
      <c r="M7" s="3">
        <f t="shared" si="4"/>
        <v>51.724137931034491</v>
      </c>
      <c r="N7" s="3">
        <f t="shared" si="5"/>
        <v>338.55799373040753</v>
      </c>
      <c r="O7" s="3" t="s">
        <v>169</v>
      </c>
      <c r="P7" s="3" t="s">
        <v>185</v>
      </c>
      <c r="T7" s="3" t="s">
        <v>127</v>
      </c>
    </row>
    <row r="8" spans="1:20" x14ac:dyDescent="0.25">
      <c r="A8" s="2" t="s">
        <v>3</v>
      </c>
      <c r="B8" s="3" t="s">
        <v>50</v>
      </c>
      <c r="C8" s="3">
        <v>3</v>
      </c>
      <c r="D8" s="3" t="s">
        <v>59</v>
      </c>
      <c r="E8" s="3">
        <v>6.9500000000000006E-2</v>
      </c>
      <c r="F8" s="3" t="s">
        <v>120</v>
      </c>
      <c r="G8" s="3" t="s">
        <v>140</v>
      </c>
      <c r="H8" s="3">
        <f t="shared" si="6"/>
        <v>1500</v>
      </c>
      <c r="I8" s="3">
        <f t="shared" si="0"/>
        <v>0.89999999999999991</v>
      </c>
      <c r="J8" s="3">
        <f t="shared" si="1"/>
        <v>1.6500000000000001</v>
      </c>
      <c r="K8" s="3">
        <f t="shared" si="2"/>
        <v>10.799999999999999</v>
      </c>
      <c r="L8" s="3">
        <f t="shared" si="3"/>
        <v>12.949640287769782</v>
      </c>
      <c r="M8" s="3">
        <f t="shared" si="4"/>
        <v>23.741007194244602</v>
      </c>
      <c r="N8" s="3">
        <f t="shared" si="5"/>
        <v>155.39568345323738</v>
      </c>
      <c r="O8" s="3" t="s">
        <v>169</v>
      </c>
      <c r="P8" s="3" t="s">
        <v>185</v>
      </c>
      <c r="T8" s="3" t="s">
        <v>127</v>
      </c>
    </row>
    <row r="9" spans="1:20" x14ac:dyDescent="0.25">
      <c r="A9" s="2" t="s">
        <v>4</v>
      </c>
      <c r="B9" s="3" t="s">
        <v>50</v>
      </c>
      <c r="C9" s="3">
        <v>1</v>
      </c>
      <c r="D9" s="3" t="s">
        <v>60</v>
      </c>
      <c r="E9" s="3">
        <v>5.8599999999999999E-2</v>
      </c>
      <c r="F9" s="3" t="s">
        <v>119</v>
      </c>
      <c r="O9" s="3" t="s">
        <v>170</v>
      </c>
      <c r="P9" s="3" t="s">
        <v>186</v>
      </c>
    </row>
    <row r="10" spans="1:20" x14ac:dyDescent="0.25">
      <c r="A10" s="2" t="s">
        <v>4</v>
      </c>
      <c r="B10" s="3" t="s">
        <v>50</v>
      </c>
      <c r="C10" s="3">
        <v>2</v>
      </c>
      <c r="D10" s="3" t="s">
        <v>61</v>
      </c>
      <c r="E10" s="3">
        <v>7.4499999999999997E-2</v>
      </c>
      <c r="F10" s="3" t="s">
        <v>121</v>
      </c>
      <c r="O10" s="3" t="s">
        <v>170</v>
      </c>
      <c r="P10" s="3" t="s">
        <v>186</v>
      </c>
    </row>
    <row r="11" spans="1:20" x14ac:dyDescent="0.25">
      <c r="A11" s="2" t="s">
        <v>4</v>
      </c>
      <c r="B11" s="3" t="s">
        <v>50</v>
      </c>
      <c r="C11" s="3">
        <v>3</v>
      </c>
      <c r="D11" s="3" t="s">
        <v>62</v>
      </c>
      <c r="E11" s="3">
        <v>5.4800000000000001E-2</v>
      </c>
      <c r="F11" s="3" t="s">
        <v>119</v>
      </c>
      <c r="O11" s="3" t="s">
        <v>170</v>
      </c>
      <c r="P11" s="3" t="s">
        <v>186</v>
      </c>
    </row>
    <row r="12" spans="1:20" x14ac:dyDescent="0.25">
      <c r="A12" s="2" t="s">
        <v>5</v>
      </c>
      <c r="B12" s="3" t="s">
        <v>50</v>
      </c>
      <c r="C12" s="3">
        <v>1</v>
      </c>
      <c r="D12" s="3" t="s">
        <v>58</v>
      </c>
      <c r="E12" s="3">
        <v>3.5999999999999997E-2</v>
      </c>
      <c r="F12" s="3" t="s">
        <v>122</v>
      </c>
      <c r="O12" s="3" t="s">
        <v>169</v>
      </c>
      <c r="P12" s="3" t="s">
        <v>184</v>
      </c>
    </row>
    <row r="13" spans="1:20" x14ac:dyDescent="0.25">
      <c r="A13" s="2" t="s">
        <v>5</v>
      </c>
      <c r="B13" s="3" t="s">
        <v>50</v>
      </c>
      <c r="C13" s="3">
        <v>2</v>
      </c>
      <c r="D13" s="3" t="s">
        <v>63</v>
      </c>
      <c r="E13" s="3">
        <v>7.7200000000000005E-2</v>
      </c>
      <c r="F13" s="3" t="s">
        <v>119</v>
      </c>
      <c r="O13" s="3" t="s">
        <v>169</v>
      </c>
      <c r="P13" s="3" t="s">
        <v>184</v>
      </c>
    </row>
    <row r="14" spans="1:20" x14ac:dyDescent="0.25">
      <c r="A14" s="2" t="s">
        <v>6</v>
      </c>
      <c r="B14" s="3" t="s">
        <v>51</v>
      </c>
      <c r="C14" s="3">
        <v>1</v>
      </c>
      <c r="D14" s="3" t="s">
        <v>64</v>
      </c>
      <c r="E14" s="3">
        <v>7.3599999999999999E-2</v>
      </c>
      <c r="F14" s="3" t="s">
        <v>119</v>
      </c>
      <c r="G14" s="3" t="s">
        <v>142</v>
      </c>
      <c r="H14" s="3">
        <f>15*20</f>
        <v>300</v>
      </c>
      <c r="I14" s="3">
        <f t="shared" si="0"/>
        <v>0.18</v>
      </c>
      <c r="J14" s="3">
        <f t="shared" si="1"/>
        <v>0.33</v>
      </c>
      <c r="K14" s="3">
        <f t="shared" si="2"/>
        <v>2.16</v>
      </c>
      <c r="L14" s="3">
        <f t="shared" si="3"/>
        <v>2.4456521739130435</v>
      </c>
      <c r="M14" s="3">
        <f t="shared" si="4"/>
        <v>4.4836956521739131</v>
      </c>
      <c r="N14" s="3">
        <f t="shared" si="5"/>
        <v>29.347826086956523</v>
      </c>
      <c r="O14" s="3" t="s">
        <v>169</v>
      </c>
      <c r="P14" s="3" t="s">
        <v>184</v>
      </c>
    </row>
    <row r="15" spans="1:20" x14ac:dyDescent="0.25">
      <c r="A15" s="2" t="s">
        <v>6</v>
      </c>
      <c r="B15" s="3" t="s">
        <v>51</v>
      </c>
      <c r="C15" s="3">
        <v>2</v>
      </c>
      <c r="D15" s="3" t="s">
        <v>65</v>
      </c>
      <c r="E15" s="3">
        <v>2.4E-2</v>
      </c>
      <c r="F15" s="3" t="s">
        <v>119</v>
      </c>
      <c r="G15" s="3" t="s">
        <v>143</v>
      </c>
      <c r="H15" s="3">
        <f>20*20</f>
        <v>400</v>
      </c>
      <c r="I15" s="3">
        <f t="shared" si="0"/>
        <v>0.24</v>
      </c>
      <c r="J15" s="3">
        <f t="shared" si="1"/>
        <v>0.44</v>
      </c>
      <c r="K15" s="3">
        <f t="shared" si="2"/>
        <v>2.88</v>
      </c>
      <c r="L15" s="3">
        <f t="shared" si="3"/>
        <v>10</v>
      </c>
      <c r="M15" s="3">
        <f t="shared" si="4"/>
        <v>18.333333333333332</v>
      </c>
      <c r="N15" s="3">
        <f t="shared" si="5"/>
        <v>120</v>
      </c>
      <c r="O15" s="3" t="s">
        <v>169</v>
      </c>
      <c r="P15" s="3" t="s">
        <v>184</v>
      </c>
    </row>
    <row r="16" spans="1:20" x14ac:dyDescent="0.25">
      <c r="A16" s="2" t="s">
        <v>6</v>
      </c>
      <c r="B16" s="3" t="s">
        <v>51</v>
      </c>
      <c r="C16" s="3">
        <v>3</v>
      </c>
      <c r="D16" s="3" t="s">
        <v>66</v>
      </c>
      <c r="E16" s="3">
        <v>0.114</v>
      </c>
      <c r="F16" s="3" t="s">
        <v>119</v>
      </c>
      <c r="G16" s="3" t="s">
        <v>142</v>
      </c>
      <c r="H16" s="3">
        <f>15*20</f>
        <v>300</v>
      </c>
      <c r="I16" s="3">
        <f t="shared" si="0"/>
        <v>0.18</v>
      </c>
      <c r="J16" s="3">
        <f t="shared" si="1"/>
        <v>0.33</v>
      </c>
      <c r="K16" s="3">
        <f t="shared" si="2"/>
        <v>2.16</v>
      </c>
      <c r="L16" s="3">
        <f t="shared" si="3"/>
        <v>1.5789473684210524</v>
      </c>
      <c r="M16" s="3">
        <f t="shared" si="4"/>
        <v>2.8947368421052633</v>
      </c>
      <c r="N16" s="3">
        <f t="shared" si="5"/>
        <v>18.947368421052634</v>
      </c>
      <c r="O16" s="3" t="s">
        <v>169</v>
      </c>
      <c r="P16" s="3" t="s">
        <v>184</v>
      </c>
    </row>
    <row r="17" spans="1:20" x14ac:dyDescent="0.25">
      <c r="A17" s="2" t="s">
        <v>6</v>
      </c>
      <c r="B17" s="3" t="s">
        <v>51</v>
      </c>
      <c r="C17" s="3">
        <v>4</v>
      </c>
      <c r="D17" s="3" t="s">
        <v>67</v>
      </c>
      <c r="E17" s="3">
        <v>0.1326</v>
      </c>
      <c r="F17" s="3" t="s">
        <v>119</v>
      </c>
      <c r="O17" s="3" t="s">
        <v>171</v>
      </c>
      <c r="P17" s="3" t="s">
        <v>184</v>
      </c>
    </row>
    <row r="18" spans="1:20" x14ac:dyDescent="0.25">
      <c r="A18" s="2" t="s">
        <v>7</v>
      </c>
      <c r="B18" s="3" t="s">
        <v>51</v>
      </c>
      <c r="C18" s="3">
        <v>1</v>
      </c>
      <c r="D18" s="3" t="s">
        <v>68</v>
      </c>
      <c r="E18" s="3">
        <v>0.1145</v>
      </c>
      <c r="F18" s="3" t="s">
        <v>119</v>
      </c>
      <c r="G18" s="3" t="s">
        <v>144</v>
      </c>
      <c r="H18" s="3">
        <v>400</v>
      </c>
      <c r="I18" s="3">
        <f t="shared" si="0"/>
        <v>0.24</v>
      </c>
      <c r="J18" s="3">
        <f t="shared" si="1"/>
        <v>0.44</v>
      </c>
      <c r="K18" s="3">
        <f t="shared" si="2"/>
        <v>2.88</v>
      </c>
      <c r="L18" s="3">
        <f t="shared" si="3"/>
        <v>2.0960698689956332</v>
      </c>
      <c r="M18" s="3">
        <f t="shared" si="4"/>
        <v>3.8427947598253276</v>
      </c>
      <c r="N18" s="3">
        <f t="shared" si="5"/>
        <v>25.152838427947597</v>
      </c>
      <c r="O18" s="3" t="s">
        <v>169</v>
      </c>
      <c r="P18" s="3" t="s">
        <v>187</v>
      </c>
    </row>
    <row r="19" spans="1:20" x14ac:dyDescent="0.25">
      <c r="A19" s="2" t="s">
        <v>7</v>
      </c>
      <c r="B19" s="3" t="s">
        <v>51</v>
      </c>
      <c r="C19" s="3">
        <v>2</v>
      </c>
      <c r="D19" s="3" t="s">
        <v>69</v>
      </c>
      <c r="E19" s="3">
        <v>8.1600000000000006E-2</v>
      </c>
      <c r="F19" s="3" t="s">
        <v>119</v>
      </c>
      <c r="G19" s="3" t="s">
        <v>144</v>
      </c>
      <c r="H19" s="3">
        <v>400</v>
      </c>
      <c r="I19" s="3">
        <f t="shared" si="0"/>
        <v>0.24</v>
      </c>
      <c r="J19" s="3">
        <f t="shared" si="1"/>
        <v>0.44</v>
      </c>
      <c r="K19" s="3">
        <f t="shared" si="2"/>
        <v>2.88</v>
      </c>
      <c r="L19" s="3">
        <f t="shared" si="3"/>
        <v>2.9411764705882351</v>
      </c>
      <c r="M19" s="3">
        <f t="shared" si="4"/>
        <v>5.3921568627450975</v>
      </c>
      <c r="N19" s="3">
        <f t="shared" si="5"/>
        <v>35.294117647058819</v>
      </c>
      <c r="O19" s="3" t="s">
        <v>169</v>
      </c>
      <c r="P19" s="3" t="s">
        <v>187</v>
      </c>
    </row>
    <row r="20" spans="1:20" x14ac:dyDescent="0.25">
      <c r="A20" s="2" t="s">
        <v>8</v>
      </c>
      <c r="B20" s="3" t="s">
        <v>51</v>
      </c>
      <c r="C20" s="3">
        <v>1</v>
      </c>
      <c r="D20" s="3" t="s">
        <v>65</v>
      </c>
      <c r="E20" s="3">
        <v>8.7300000000000003E-2</v>
      </c>
      <c r="F20" s="3" t="s">
        <v>123</v>
      </c>
    </row>
    <row r="21" spans="1:20" x14ac:dyDescent="0.25">
      <c r="A21" s="2" t="s">
        <v>8</v>
      </c>
      <c r="B21" s="3" t="s">
        <v>51</v>
      </c>
      <c r="C21" s="3">
        <v>2</v>
      </c>
      <c r="D21" s="3" t="s">
        <v>70</v>
      </c>
      <c r="E21" s="3">
        <v>2.01E-2</v>
      </c>
    </row>
    <row r="22" spans="1:20" x14ac:dyDescent="0.25">
      <c r="A22" s="2" t="s">
        <v>8</v>
      </c>
      <c r="B22" s="3" t="s">
        <v>51</v>
      </c>
      <c r="C22" s="3">
        <v>3</v>
      </c>
      <c r="D22" s="3" t="s">
        <v>71</v>
      </c>
      <c r="E22" s="3">
        <v>1.34E-2</v>
      </c>
      <c r="F22" s="3" t="s">
        <v>123</v>
      </c>
    </row>
    <row r="23" spans="1:20" x14ac:dyDescent="0.25">
      <c r="A23" s="2" t="s">
        <v>8</v>
      </c>
      <c r="B23" s="3" t="s">
        <v>51</v>
      </c>
      <c r="C23" s="3">
        <v>4</v>
      </c>
      <c r="D23" s="3" t="s">
        <v>65</v>
      </c>
      <c r="E23" s="3">
        <v>3.0200000000000001E-2</v>
      </c>
      <c r="F23" s="3" t="s">
        <v>123</v>
      </c>
    </row>
    <row r="24" spans="1:20" x14ac:dyDescent="0.25">
      <c r="A24" s="2" t="s">
        <v>8</v>
      </c>
      <c r="B24" s="3" t="s">
        <v>51</v>
      </c>
      <c r="C24" s="3">
        <v>5</v>
      </c>
      <c r="D24" s="3" t="s">
        <v>64</v>
      </c>
      <c r="E24" s="3">
        <v>3.8600000000000002E-2</v>
      </c>
      <c r="F24" s="3" t="s">
        <v>123</v>
      </c>
    </row>
    <row r="25" spans="1:20" x14ac:dyDescent="0.25">
      <c r="A25" s="2" t="s">
        <v>9</v>
      </c>
      <c r="B25" s="3" t="s">
        <v>51</v>
      </c>
      <c r="C25" s="3">
        <v>1</v>
      </c>
      <c r="D25" s="3" t="s">
        <v>72</v>
      </c>
      <c r="E25" s="3">
        <v>1.43E-2</v>
      </c>
      <c r="F25" s="3" t="s">
        <v>124</v>
      </c>
      <c r="O25" s="3" t="s">
        <v>169</v>
      </c>
    </row>
    <row r="26" spans="1:20" x14ac:dyDescent="0.25">
      <c r="A26" s="2" t="s">
        <v>9</v>
      </c>
      <c r="B26" s="3" t="s">
        <v>51</v>
      </c>
      <c r="C26" s="3">
        <v>2</v>
      </c>
      <c r="D26" s="3" t="s">
        <v>73</v>
      </c>
      <c r="E26" s="3">
        <v>0.02</v>
      </c>
      <c r="F26" s="3" t="s">
        <v>124</v>
      </c>
      <c r="O26" s="3" t="s">
        <v>169</v>
      </c>
    </row>
    <row r="27" spans="1:20" x14ac:dyDescent="0.25">
      <c r="A27" s="2" t="s">
        <v>10</v>
      </c>
      <c r="B27" s="3" t="s">
        <v>52</v>
      </c>
      <c r="C27" s="3">
        <v>1</v>
      </c>
      <c r="D27" s="3" t="s">
        <v>74</v>
      </c>
      <c r="E27" s="3">
        <v>2.23E-2</v>
      </c>
      <c r="F27" s="3" t="s">
        <v>120</v>
      </c>
      <c r="G27" s="3" t="s">
        <v>145</v>
      </c>
      <c r="H27" s="3">
        <v>10</v>
      </c>
      <c r="I27" s="3">
        <f t="shared" si="0"/>
        <v>5.9999999999999993E-3</v>
      </c>
      <c r="J27" s="3">
        <f t="shared" si="1"/>
        <v>1.1000000000000001E-2</v>
      </c>
      <c r="K27" s="3">
        <f t="shared" si="2"/>
        <v>7.1999999999999995E-2</v>
      </c>
      <c r="L27" s="3">
        <f t="shared" si="3"/>
        <v>0.2690582959641255</v>
      </c>
      <c r="M27" s="3">
        <f t="shared" si="4"/>
        <v>0.4932735426008969</v>
      </c>
      <c r="N27" s="3">
        <f t="shared" si="5"/>
        <v>3.2286995515695063</v>
      </c>
      <c r="O27" s="3" t="s">
        <v>172</v>
      </c>
      <c r="P27" s="3" t="s">
        <v>185</v>
      </c>
      <c r="T27" s="3" t="s">
        <v>127</v>
      </c>
    </row>
    <row r="28" spans="1:20" x14ac:dyDescent="0.25">
      <c r="A28" s="2" t="s">
        <v>10</v>
      </c>
      <c r="B28" s="3" t="s">
        <v>52</v>
      </c>
      <c r="C28" s="3">
        <v>2</v>
      </c>
      <c r="D28" s="3" t="s">
        <v>75</v>
      </c>
      <c r="E28" s="3">
        <v>4.1399999999999999E-2</v>
      </c>
      <c r="F28" s="3" t="s">
        <v>120</v>
      </c>
      <c r="G28" s="3" t="s">
        <v>145</v>
      </c>
      <c r="H28" s="3">
        <v>10</v>
      </c>
      <c r="I28" s="3">
        <f t="shared" si="0"/>
        <v>5.9999999999999993E-3</v>
      </c>
      <c r="J28" s="3">
        <f t="shared" si="1"/>
        <v>1.1000000000000001E-2</v>
      </c>
      <c r="K28" s="3">
        <f t="shared" si="2"/>
        <v>7.1999999999999995E-2</v>
      </c>
      <c r="L28" s="3">
        <f t="shared" si="3"/>
        <v>0.14492753623188404</v>
      </c>
      <c r="M28" s="3">
        <f t="shared" si="4"/>
        <v>0.26570048309178745</v>
      </c>
      <c r="N28" s="3">
        <f t="shared" si="5"/>
        <v>1.7391304347826086</v>
      </c>
      <c r="O28" s="3" t="s">
        <v>172</v>
      </c>
      <c r="P28" s="3" t="s">
        <v>185</v>
      </c>
      <c r="T28" s="3" t="s">
        <v>127</v>
      </c>
    </row>
    <row r="29" spans="1:20" x14ac:dyDescent="0.25">
      <c r="A29" s="2" t="s">
        <v>10</v>
      </c>
      <c r="B29" s="3" t="s">
        <v>52</v>
      </c>
      <c r="C29" s="3">
        <v>3</v>
      </c>
      <c r="D29" s="3" t="s">
        <v>76</v>
      </c>
      <c r="E29" s="3">
        <v>2.23E-2</v>
      </c>
      <c r="F29" s="3" t="s">
        <v>120</v>
      </c>
      <c r="G29" s="3" t="s">
        <v>145</v>
      </c>
      <c r="H29" s="3">
        <v>10</v>
      </c>
      <c r="I29" s="3">
        <f t="shared" si="0"/>
        <v>5.9999999999999993E-3</v>
      </c>
      <c r="J29" s="3">
        <f t="shared" si="1"/>
        <v>1.1000000000000001E-2</v>
      </c>
      <c r="K29" s="3">
        <f t="shared" si="2"/>
        <v>7.1999999999999995E-2</v>
      </c>
      <c r="L29" s="3">
        <f t="shared" si="3"/>
        <v>0.2690582959641255</v>
      </c>
      <c r="M29" s="3">
        <f t="shared" si="4"/>
        <v>0.4932735426008969</v>
      </c>
      <c r="N29" s="3">
        <f t="shared" si="5"/>
        <v>3.2286995515695063</v>
      </c>
      <c r="O29" s="3" t="s">
        <v>172</v>
      </c>
      <c r="P29" s="3" t="s">
        <v>185</v>
      </c>
      <c r="T29" s="3" t="s">
        <v>127</v>
      </c>
    </row>
    <row r="30" spans="1:20" x14ac:dyDescent="0.25">
      <c r="A30" s="2" t="s">
        <v>10</v>
      </c>
      <c r="B30" s="3" t="s">
        <v>52</v>
      </c>
      <c r="F30" s="3" t="s">
        <v>120</v>
      </c>
      <c r="G30" s="3" t="s">
        <v>145</v>
      </c>
      <c r="H30" s="3">
        <v>10</v>
      </c>
      <c r="I30" s="3">
        <f t="shared" si="0"/>
        <v>5.9999999999999993E-3</v>
      </c>
      <c r="J30" s="3">
        <f t="shared" si="1"/>
        <v>1.1000000000000001E-2</v>
      </c>
      <c r="K30" s="3">
        <f t="shared" si="2"/>
        <v>7.1999999999999995E-2</v>
      </c>
      <c r="L30" s="6" t="e">
        <f t="shared" si="3"/>
        <v>#DIV/0!</v>
      </c>
      <c r="M30" s="6" t="e">
        <f t="shared" si="4"/>
        <v>#DIV/0!</v>
      </c>
      <c r="N30" s="6" t="e">
        <f t="shared" si="5"/>
        <v>#DIV/0!</v>
      </c>
      <c r="O30" s="3" t="s">
        <v>172</v>
      </c>
      <c r="P30" s="3" t="s">
        <v>185</v>
      </c>
      <c r="T30" s="3" t="s">
        <v>127</v>
      </c>
    </row>
    <row r="31" spans="1:20" x14ac:dyDescent="0.25">
      <c r="A31" s="2" t="s">
        <v>11</v>
      </c>
      <c r="B31" s="3" t="s">
        <v>53</v>
      </c>
      <c r="C31" s="3">
        <v>1</v>
      </c>
      <c r="D31" s="3" t="s">
        <v>77</v>
      </c>
      <c r="E31" s="3">
        <v>3.04E-2</v>
      </c>
      <c r="T31" s="3" t="s">
        <v>127</v>
      </c>
    </row>
    <row r="32" spans="1:20" x14ac:dyDescent="0.25">
      <c r="A32" s="2" t="s">
        <v>12</v>
      </c>
      <c r="B32" s="3" t="s">
        <v>53</v>
      </c>
      <c r="C32" s="3">
        <v>1</v>
      </c>
      <c r="D32" s="3" t="s">
        <v>78</v>
      </c>
      <c r="E32" s="3">
        <v>0.1134</v>
      </c>
      <c r="F32" s="3" t="s">
        <v>120</v>
      </c>
      <c r="O32" s="3" t="s">
        <v>173</v>
      </c>
      <c r="P32" s="3" t="s">
        <v>185</v>
      </c>
      <c r="T32" s="3" t="s">
        <v>127</v>
      </c>
    </row>
    <row r="33" spans="1:20" x14ac:dyDescent="0.25">
      <c r="A33" s="2" t="s">
        <v>13</v>
      </c>
      <c r="B33" s="3" t="s">
        <v>53</v>
      </c>
      <c r="C33" s="3">
        <v>1</v>
      </c>
      <c r="D33" s="3" t="s">
        <v>79</v>
      </c>
      <c r="E33" s="3">
        <v>2.2800000000000001E-2</v>
      </c>
      <c r="F33" s="3" t="s">
        <v>120</v>
      </c>
      <c r="O33" s="3" t="s">
        <v>174</v>
      </c>
      <c r="P33" s="3" t="s">
        <v>185</v>
      </c>
      <c r="T33" s="3" t="s">
        <v>127</v>
      </c>
    </row>
    <row r="34" spans="1:20" x14ac:dyDescent="0.25">
      <c r="A34" s="2" t="s">
        <v>13</v>
      </c>
      <c r="B34" s="3" t="s">
        <v>53</v>
      </c>
      <c r="C34" s="3">
        <v>2</v>
      </c>
      <c r="D34" s="3" t="s">
        <v>80</v>
      </c>
      <c r="E34" s="3">
        <v>1.9199999999999998E-2</v>
      </c>
      <c r="F34" s="3" t="s">
        <v>120</v>
      </c>
      <c r="P34" s="3" t="s">
        <v>185</v>
      </c>
      <c r="T34" s="3" t="s">
        <v>127</v>
      </c>
    </row>
    <row r="35" spans="1:20" x14ac:dyDescent="0.25">
      <c r="A35" s="2" t="s">
        <v>14</v>
      </c>
      <c r="B35" s="3" t="s">
        <v>53</v>
      </c>
      <c r="C35" s="3">
        <v>1</v>
      </c>
      <c r="D35" s="3" t="s">
        <v>81</v>
      </c>
      <c r="E35" s="3">
        <v>8.2699999999999996E-2</v>
      </c>
      <c r="F35" s="3" t="s">
        <v>119</v>
      </c>
      <c r="G35" s="3" t="s">
        <v>146</v>
      </c>
      <c r="H35" s="3">
        <v>30</v>
      </c>
      <c r="I35" s="3">
        <f t="shared" si="0"/>
        <v>1.7999999999999999E-2</v>
      </c>
      <c r="J35" s="3">
        <f t="shared" si="1"/>
        <v>3.3000000000000002E-2</v>
      </c>
      <c r="K35" s="3">
        <f t="shared" si="2"/>
        <v>0.216</v>
      </c>
      <c r="L35" s="3">
        <f t="shared" si="3"/>
        <v>0.21765417170495768</v>
      </c>
      <c r="M35" s="3">
        <f t="shared" si="4"/>
        <v>0.39903264812575578</v>
      </c>
      <c r="N35" s="3">
        <f t="shared" si="5"/>
        <v>2.6118500604594921</v>
      </c>
      <c r="O35" s="3" t="s">
        <v>173</v>
      </c>
      <c r="P35" s="3" t="s">
        <v>184</v>
      </c>
    </row>
    <row r="36" spans="1:20" x14ac:dyDescent="0.25">
      <c r="A36" s="2" t="s">
        <v>14</v>
      </c>
      <c r="B36" s="3" t="s">
        <v>53</v>
      </c>
      <c r="C36" s="3">
        <v>2</v>
      </c>
      <c r="D36" s="3" t="s">
        <v>82</v>
      </c>
      <c r="E36" s="3">
        <v>1.6E-2</v>
      </c>
    </row>
    <row r="37" spans="1:20" x14ac:dyDescent="0.25">
      <c r="A37" s="2" t="s">
        <v>14</v>
      </c>
      <c r="B37" s="3" t="s">
        <v>53</v>
      </c>
      <c r="C37" s="3">
        <v>1</v>
      </c>
      <c r="D37" s="3" t="s">
        <v>83</v>
      </c>
      <c r="E37" s="3">
        <v>2.2800000000000001E-2</v>
      </c>
    </row>
    <row r="38" spans="1:20" x14ac:dyDescent="0.25">
      <c r="A38" s="2" t="s">
        <v>15</v>
      </c>
      <c r="B38" s="3" t="s">
        <v>52</v>
      </c>
      <c r="C38" s="3">
        <v>1</v>
      </c>
      <c r="D38" s="3" t="s">
        <v>84</v>
      </c>
      <c r="E38" s="3">
        <v>0.1206</v>
      </c>
      <c r="F38" s="3" t="s">
        <v>119</v>
      </c>
      <c r="G38" s="3" t="s">
        <v>147</v>
      </c>
      <c r="H38" s="3">
        <v>550</v>
      </c>
      <c r="I38" s="3">
        <f t="shared" si="0"/>
        <v>0.32999999999999996</v>
      </c>
      <c r="J38" s="3">
        <f t="shared" si="1"/>
        <v>0.60499999999999998</v>
      </c>
      <c r="K38" s="3">
        <f t="shared" si="2"/>
        <v>3.96</v>
      </c>
      <c r="L38" s="3">
        <f t="shared" si="3"/>
        <v>2.7363184079601988</v>
      </c>
      <c r="M38" s="3">
        <f t="shared" si="4"/>
        <v>5.0165837479270312</v>
      </c>
      <c r="N38" s="3">
        <f t="shared" si="5"/>
        <v>32.835820895522389</v>
      </c>
      <c r="O38" s="3" t="s">
        <v>174</v>
      </c>
      <c r="P38" s="3" t="s">
        <v>188</v>
      </c>
      <c r="T38" s="3" t="s">
        <v>127</v>
      </c>
    </row>
    <row r="39" spans="1:20" x14ac:dyDescent="0.25">
      <c r="A39" s="2" t="s">
        <v>15</v>
      </c>
      <c r="B39" s="3" t="s">
        <v>52</v>
      </c>
      <c r="C39" s="3">
        <v>2</v>
      </c>
      <c r="D39" s="3" t="s">
        <v>85</v>
      </c>
      <c r="E39" s="3">
        <v>3.9E-2</v>
      </c>
    </row>
    <row r="40" spans="1:20" x14ac:dyDescent="0.25">
      <c r="A40" s="2" t="s">
        <v>16</v>
      </c>
      <c r="B40" s="3" t="s">
        <v>52</v>
      </c>
      <c r="C40" s="3">
        <v>1</v>
      </c>
      <c r="D40" s="3" t="s">
        <v>86</v>
      </c>
      <c r="E40" s="3">
        <v>2.86E-2</v>
      </c>
      <c r="F40" s="3" t="s">
        <v>119</v>
      </c>
      <c r="G40" s="3" t="s">
        <v>148</v>
      </c>
      <c r="H40" s="3">
        <f>15*20</f>
        <v>300</v>
      </c>
      <c r="I40" s="3">
        <f t="shared" si="0"/>
        <v>0.18</v>
      </c>
      <c r="J40" s="3">
        <f t="shared" si="1"/>
        <v>0.33</v>
      </c>
      <c r="K40" s="3">
        <f t="shared" si="2"/>
        <v>2.16</v>
      </c>
      <c r="L40" s="3">
        <f t="shared" si="3"/>
        <v>6.2937062937062933</v>
      </c>
      <c r="M40" s="3">
        <f t="shared" si="4"/>
        <v>11.538461538461538</v>
      </c>
      <c r="N40" s="3">
        <f t="shared" si="5"/>
        <v>75.524475524475534</v>
      </c>
      <c r="O40" s="3" t="s">
        <v>174</v>
      </c>
      <c r="P40" s="3" t="s">
        <v>185</v>
      </c>
      <c r="T40" s="3" t="s">
        <v>127</v>
      </c>
    </row>
    <row r="41" spans="1:20" x14ac:dyDescent="0.25">
      <c r="A41" s="2" t="s">
        <v>16</v>
      </c>
      <c r="B41" s="3" t="s">
        <v>52</v>
      </c>
      <c r="C41" s="3">
        <v>2</v>
      </c>
      <c r="D41" s="3" t="s">
        <v>87</v>
      </c>
      <c r="E41" s="3">
        <v>1.4999999999999999E-2</v>
      </c>
    </row>
    <row r="42" spans="1:20" x14ac:dyDescent="0.25">
      <c r="A42" s="2" t="s">
        <v>16</v>
      </c>
      <c r="B42" s="3" t="s">
        <v>52</v>
      </c>
      <c r="C42" s="3">
        <v>3</v>
      </c>
      <c r="D42" s="3" t="s">
        <v>88</v>
      </c>
      <c r="E42" s="3">
        <v>1.44E-2</v>
      </c>
      <c r="F42" s="3" t="s">
        <v>119</v>
      </c>
      <c r="G42" s="3" t="s">
        <v>149</v>
      </c>
      <c r="H42" s="3">
        <f>H40</f>
        <v>300</v>
      </c>
      <c r="I42" s="3">
        <f t="shared" si="0"/>
        <v>0.18</v>
      </c>
      <c r="J42" s="3">
        <f t="shared" si="1"/>
        <v>0.33</v>
      </c>
      <c r="K42" s="3">
        <f t="shared" si="2"/>
        <v>2.16</v>
      </c>
      <c r="L42" s="3">
        <f t="shared" si="3"/>
        <v>12.5</v>
      </c>
      <c r="M42" s="3">
        <f t="shared" si="4"/>
        <v>22.916666666666668</v>
      </c>
      <c r="N42" s="3">
        <f t="shared" si="5"/>
        <v>150</v>
      </c>
      <c r="O42" s="3" t="s">
        <v>174</v>
      </c>
      <c r="P42" s="3" t="s">
        <v>185</v>
      </c>
      <c r="T42" s="3" t="s">
        <v>127</v>
      </c>
    </row>
    <row r="43" spans="1:20" x14ac:dyDescent="0.25">
      <c r="A43" s="2" t="s">
        <v>17</v>
      </c>
      <c r="B43" s="3" t="s">
        <v>52</v>
      </c>
      <c r="C43" s="3">
        <v>1</v>
      </c>
      <c r="D43" s="3" t="s">
        <v>89</v>
      </c>
      <c r="E43" s="3">
        <v>7.4999999999999997E-3</v>
      </c>
      <c r="F43" s="3" t="s">
        <v>119</v>
      </c>
      <c r="G43" s="3" t="s">
        <v>150</v>
      </c>
      <c r="H43" s="3">
        <v>5</v>
      </c>
      <c r="I43" s="3">
        <f t="shared" si="0"/>
        <v>2.9999999999999996E-3</v>
      </c>
      <c r="J43" s="3">
        <f t="shared" si="1"/>
        <v>5.5000000000000005E-3</v>
      </c>
      <c r="K43" s="3">
        <f t="shared" si="2"/>
        <v>3.5999999999999997E-2</v>
      </c>
      <c r="L43" s="3">
        <f t="shared" si="3"/>
        <v>0.39999999999999997</v>
      </c>
      <c r="M43" s="3">
        <f t="shared" si="4"/>
        <v>0.73333333333333339</v>
      </c>
      <c r="N43" s="3">
        <f t="shared" si="5"/>
        <v>4.8</v>
      </c>
      <c r="O43" s="3" t="s">
        <v>175</v>
      </c>
      <c r="P43" s="3" t="s">
        <v>188</v>
      </c>
      <c r="R43" s="3" t="e">
        <v>#NAME?</v>
      </c>
      <c r="T43" s="3" t="s">
        <v>127</v>
      </c>
    </row>
    <row r="44" spans="1:20" x14ac:dyDescent="0.25">
      <c r="A44" s="2" t="s">
        <v>17</v>
      </c>
      <c r="B44" s="3" t="s">
        <v>52</v>
      </c>
      <c r="C44" s="3">
        <v>2</v>
      </c>
      <c r="D44" s="3" t="s">
        <v>90</v>
      </c>
      <c r="E44" s="3">
        <v>7.1999999999999998E-3</v>
      </c>
      <c r="F44" s="3" t="s">
        <v>120</v>
      </c>
      <c r="O44" s="3" t="s">
        <v>175</v>
      </c>
      <c r="P44" s="3" t="s">
        <v>189</v>
      </c>
      <c r="Q44" s="3" t="s">
        <v>127</v>
      </c>
      <c r="T44" s="3" t="s">
        <v>127</v>
      </c>
    </row>
    <row r="45" spans="1:20" x14ac:dyDescent="0.25">
      <c r="A45" s="2" t="s">
        <v>18</v>
      </c>
      <c r="B45" s="3" t="s">
        <v>53</v>
      </c>
      <c r="C45" s="3">
        <v>1</v>
      </c>
      <c r="D45" s="3" t="s">
        <v>91</v>
      </c>
      <c r="E45" s="3">
        <v>0.1593</v>
      </c>
      <c r="F45" s="3" t="s">
        <v>125</v>
      </c>
      <c r="Q45" s="3" t="s">
        <v>203</v>
      </c>
      <c r="R45" s="3" t="s">
        <v>204</v>
      </c>
      <c r="S45" s="3" t="s">
        <v>174</v>
      </c>
      <c r="T45" s="3" t="s">
        <v>207</v>
      </c>
    </row>
    <row r="46" spans="1:20" x14ac:dyDescent="0.25">
      <c r="A46" s="2" t="s">
        <v>19</v>
      </c>
      <c r="B46" s="3" t="s">
        <v>53</v>
      </c>
      <c r="C46" s="3">
        <v>1</v>
      </c>
      <c r="D46" s="3" t="s">
        <v>92</v>
      </c>
      <c r="E46" s="3">
        <v>5.2900000000000003E-2</v>
      </c>
      <c r="F46" s="3" t="s">
        <v>126</v>
      </c>
      <c r="G46" s="3" t="s">
        <v>151</v>
      </c>
      <c r="H46" s="3">
        <v>200</v>
      </c>
      <c r="I46" s="3">
        <f>H46*0.001</f>
        <v>0.2</v>
      </c>
      <c r="J46" s="3">
        <f>H46*0.0051</f>
        <v>1.02</v>
      </c>
      <c r="K46" s="3">
        <f>H46*0.021</f>
        <v>4.2</v>
      </c>
      <c r="L46" s="3">
        <f t="shared" si="3"/>
        <v>3.7807183364839321</v>
      </c>
      <c r="M46" s="3">
        <f t="shared" si="4"/>
        <v>19.281663516068054</v>
      </c>
      <c r="N46" s="3">
        <f t="shared" si="5"/>
        <v>79.395085066162565</v>
      </c>
      <c r="O46" s="3" t="s">
        <v>174</v>
      </c>
      <c r="P46" s="3" t="s">
        <v>190</v>
      </c>
      <c r="Q46" s="3" t="s">
        <v>127</v>
      </c>
      <c r="R46" s="3" t="s">
        <v>127</v>
      </c>
      <c r="T46" s="3" t="s">
        <v>127</v>
      </c>
    </row>
    <row r="47" spans="1:20" x14ac:dyDescent="0.25">
      <c r="A47" s="2" t="s">
        <v>20</v>
      </c>
      <c r="B47" s="3" t="s">
        <v>53</v>
      </c>
      <c r="C47" s="3">
        <v>1</v>
      </c>
      <c r="D47" s="3" t="s">
        <v>93</v>
      </c>
      <c r="E47" s="3">
        <v>0.22850000000000001</v>
      </c>
      <c r="F47" s="3" t="s">
        <v>127</v>
      </c>
      <c r="G47" s="3" t="s">
        <v>127</v>
      </c>
      <c r="O47" s="3" t="s">
        <v>127</v>
      </c>
      <c r="R47" s="3" t="s">
        <v>127</v>
      </c>
      <c r="S47" s="3" t="s">
        <v>127</v>
      </c>
      <c r="T47" s="3" t="s">
        <v>127</v>
      </c>
    </row>
    <row r="48" spans="1:20" x14ac:dyDescent="0.25">
      <c r="A48" s="2" t="s">
        <v>21</v>
      </c>
      <c r="B48" s="3" t="s">
        <v>52</v>
      </c>
      <c r="C48" s="3">
        <v>1</v>
      </c>
      <c r="D48" s="3" t="s">
        <v>94</v>
      </c>
      <c r="E48" s="3">
        <v>0.11550000000000001</v>
      </c>
      <c r="F48" s="3" t="s">
        <v>120</v>
      </c>
      <c r="G48" s="3" t="s">
        <v>152</v>
      </c>
      <c r="H48" s="3">
        <v>500</v>
      </c>
      <c r="I48" s="3">
        <f t="shared" si="0"/>
        <v>0.3</v>
      </c>
      <c r="J48" s="3">
        <f t="shared" si="1"/>
        <v>0.55000000000000004</v>
      </c>
      <c r="K48" s="3">
        <f t="shared" si="2"/>
        <v>3.6</v>
      </c>
      <c r="L48" s="3">
        <f t="shared" si="3"/>
        <v>2.5974025974025974</v>
      </c>
      <c r="M48" s="3">
        <f t="shared" si="4"/>
        <v>4.7619047619047619</v>
      </c>
      <c r="N48" s="3">
        <f t="shared" si="5"/>
        <v>31.168831168831169</v>
      </c>
      <c r="O48" s="3" t="s">
        <v>174</v>
      </c>
      <c r="P48" s="3" t="s">
        <v>191</v>
      </c>
      <c r="R48" s="3" t="s">
        <v>127</v>
      </c>
      <c r="S48" s="3" t="s">
        <v>127</v>
      </c>
      <c r="T48" s="3" t="s">
        <v>127</v>
      </c>
    </row>
    <row r="49" spans="1:20" x14ac:dyDescent="0.25">
      <c r="A49" s="2" t="s">
        <v>22</v>
      </c>
      <c r="B49" s="3" t="s">
        <v>52</v>
      </c>
      <c r="C49" s="3">
        <v>1</v>
      </c>
      <c r="D49" s="3" t="s">
        <v>95</v>
      </c>
      <c r="E49" s="3">
        <v>0.2671</v>
      </c>
      <c r="F49" s="3" t="s">
        <v>126</v>
      </c>
      <c r="G49" s="3" t="s">
        <v>153</v>
      </c>
      <c r="H49" s="3">
        <v>10</v>
      </c>
      <c r="I49" s="3">
        <f>H49*0.01</f>
        <v>0.1</v>
      </c>
      <c r="J49" s="3">
        <f>H49*0.0051</f>
        <v>5.1000000000000004E-2</v>
      </c>
      <c r="K49" s="3">
        <f>H49*0.021</f>
        <v>0.21000000000000002</v>
      </c>
      <c r="L49" s="3">
        <f t="shared" si="3"/>
        <v>0.37439161362785472</v>
      </c>
      <c r="M49" s="3">
        <f t="shared" si="4"/>
        <v>0.19093972295020592</v>
      </c>
      <c r="N49" s="3">
        <f t="shared" si="5"/>
        <v>0.78622238861849503</v>
      </c>
      <c r="O49" s="3" t="s">
        <v>174</v>
      </c>
      <c r="P49" s="3" t="s">
        <v>192</v>
      </c>
      <c r="R49" s="3" t="s">
        <v>127</v>
      </c>
      <c r="S49" s="3" t="s">
        <v>127</v>
      </c>
      <c r="T49" s="3" t="s">
        <v>127</v>
      </c>
    </row>
    <row r="50" spans="1:20" x14ac:dyDescent="0.25">
      <c r="A50" s="2" t="s">
        <v>23</v>
      </c>
      <c r="B50" s="3" t="s">
        <v>52</v>
      </c>
      <c r="C50" s="3">
        <v>1</v>
      </c>
      <c r="D50" s="3" t="s">
        <v>72</v>
      </c>
      <c r="E50" s="3">
        <v>2.2700000000000001E-2</v>
      </c>
      <c r="F50" s="3" t="s">
        <v>128</v>
      </c>
      <c r="G50" s="3" t="s">
        <v>154</v>
      </c>
      <c r="O50" s="3" t="s">
        <v>174</v>
      </c>
      <c r="P50" s="3" t="s">
        <v>191</v>
      </c>
      <c r="R50" s="3" t="s">
        <v>127</v>
      </c>
      <c r="S50" s="3" t="s">
        <v>127</v>
      </c>
      <c r="T50" s="3" t="s">
        <v>127</v>
      </c>
    </row>
    <row r="51" spans="1:20" x14ac:dyDescent="0.25">
      <c r="A51" s="2" t="s">
        <v>24</v>
      </c>
      <c r="B51" s="3" t="s">
        <v>53</v>
      </c>
      <c r="C51" s="3">
        <v>1</v>
      </c>
      <c r="D51" s="3" t="s">
        <v>94</v>
      </c>
      <c r="E51" s="3">
        <v>0.1166</v>
      </c>
      <c r="F51" s="3" t="s">
        <v>127</v>
      </c>
      <c r="G51" s="3" t="s">
        <v>127</v>
      </c>
      <c r="O51" s="3" t="s">
        <v>127</v>
      </c>
      <c r="P51" s="3" t="s">
        <v>127</v>
      </c>
      <c r="Q51" s="3" t="s">
        <v>127</v>
      </c>
      <c r="R51" s="3" t="s">
        <v>127</v>
      </c>
      <c r="S51" s="3" t="s">
        <v>127</v>
      </c>
      <c r="T51" s="3" t="s">
        <v>127</v>
      </c>
    </row>
    <row r="52" spans="1:20" x14ac:dyDescent="0.25">
      <c r="A52" s="2" t="s">
        <v>25</v>
      </c>
      <c r="B52" s="3" t="s">
        <v>51</v>
      </c>
      <c r="C52" s="3">
        <v>1</v>
      </c>
      <c r="D52" s="3" t="s">
        <v>96</v>
      </c>
      <c r="E52" s="3">
        <v>2.06E-2</v>
      </c>
    </row>
    <row r="53" spans="1:20" x14ac:dyDescent="0.25">
      <c r="A53" s="2" t="s">
        <v>26</v>
      </c>
      <c r="B53" s="3" t="s">
        <v>51</v>
      </c>
      <c r="C53" s="3">
        <v>1</v>
      </c>
      <c r="D53" s="3" t="s">
        <v>97</v>
      </c>
      <c r="E53" s="3">
        <v>0.1037</v>
      </c>
      <c r="F53" s="3" t="s">
        <v>125</v>
      </c>
      <c r="G53" s="3" t="s">
        <v>155</v>
      </c>
      <c r="H53" s="3">
        <f>12*25</f>
        <v>300</v>
      </c>
      <c r="I53" s="3">
        <f t="shared" ref="I53:I72" si="7">H53*0.0006</f>
        <v>0.18</v>
      </c>
      <c r="J53" s="3">
        <f t="shared" ref="J53:J72" si="8">H53*0.0011</f>
        <v>0.33</v>
      </c>
      <c r="K53" s="3">
        <f t="shared" ref="K53:K72" si="9">H53*0.0072</f>
        <v>2.16</v>
      </c>
      <c r="L53" s="3">
        <f t="shared" ref="L53:L84" si="10">I53/E53</f>
        <v>1.7357762777242043</v>
      </c>
      <c r="M53" s="3">
        <f t="shared" ref="M53:M84" si="11">J53/E53</f>
        <v>3.1822565091610415</v>
      </c>
      <c r="N53" s="3">
        <f t="shared" ref="N53:N84" si="12">K53/E53</f>
        <v>20.829315332690456</v>
      </c>
      <c r="O53" s="3" t="s">
        <v>170</v>
      </c>
      <c r="P53" s="3" t="s">
        <v>193</v>
      </c>
    </row>
    <row r="54" spans="1:20" x14ac:dyDescent="0.25">
      <c r="A54" s="2" t="s">
        <v>27</v>
      </c>
      <c r="B54" s="3" t="s">
        <v>50</v>
      </c>
      <c r="C54" s="3">
        <v>1</v>
      </c>
      <c r="D54" s="3" t="s">
        <v>98</v>
      </c>
      <c r="E54" s="3">
        <v>8.5699999999999998E-2</v>
      </c>
      <c r="F54" s="3" t="s">
        <v>129</v>
      </c>
      <c r="G54" s="2"/>
      <c r="H54" s="2"/>
      <c r="O54" s="3" t="s">
        <v>176</v>
      </c>
      <c r="P54" s="3" t="s">
        <v>194</v>
      </c>
    </row>
    <row r="55" spans="1:20" x14ac:dyDescent="0.25">
      <c r="A55" s="2" t="s">
        <v>28</v>
      </c>
      <c r="B55" s="3" t="s">
        <v>50</v>
      </c>
      <c r="C55" s="3">
        <v>1</v>
      </c>
      <c r="D55" s="3" t="s">
        <v>99</v>
      </c>
      <c r="E55" s="3">
        <v>8.6400000000000005E-2</v>
      </c>
      <c r="F55" s="3" t="s">
        <v>130</v>
      </c>
      <c r="G55" s="3" t="s">
        <v>155</v>
      </c>
      <c r="H55" s="3">
        <f>H53</f>
        <v>300</v>
      </c>
      <c r="I55" s="3">
        <f t="shared" si="7"/>
        <v>0.18</v>
      </c>
      <c r="J55" s="3">
        <f t="shared" si="8"/>
        <v>0.33</v>
      </c>
      <c r="K55" s="3">
        <f t="shared" si="9"/>
        <v>2.16</v>
      </c>
      <c r="L55" s="3">
        <f t="shared" si="10"/>
        <v>2.083333333333333</v>
      </c>
      <c r="M55" s="3">
        <f t="shared" si="11"/>
        <v>3.8194444444444446</v>
      </c>
      <c r="N55" s="3">
        <f t="shared" si="12"/>
        <v>25</v>
      </c>
      <c r="O55" s="3" t="s">
        <v>177</v>
      </c>
      <c r="P55" s="3" t="s">
        <v>195</v>
      </c>
    </row>
    <row r="56" spans="1:20" x14ac:dyDescent="0.25">
      <c r="A56" s="2" t="s">
        <v>29</v>
      </c>
      <c r="B56" s="3" t="s">
        <v>50</v>
      </c>
      <c r="C56" s="3">
        <v>1</v>
      </c>
      <c r="D56" s="3" t="s">
        <v>100</v>
      </c>
      <c r="E56" s="3">
        <v>2.0799999999999999E-2</v>
      </c>
      <c r="F56" s="3" t="s">
        <v>125</v>
      </c>
      <c r="G56" s="3" t="s">
        <v>155</v>
      </c>
      <c r="H56" s="3">
        <f>H55</f>
        <v>300</v>
      </c>
      <c r="I56" s="3">
        <f t="shared" si="7"/>
        <v>0.18</v>
      </c>
      <c r="J56" s="3">
        <f t="shared" si="8"/>
        <v>0.33</v>
      </c>
      <c r="K56" s="3">
        <f t="shared" si="9"/>
        <v>2.16</v>
      </c>
      <c r="L56" s="3">
        <f t="shared" si="10"/>
        <v>8.6538461538461533</v>
      </c>
      <c r="M56" s="3">
        <f t="shared" si="11"/>
        <v>15.865384615384617</v>
      </c>
      <c r="N56" s="3">
        <f t="shared" si="12"/>
        <v>103.84615384615385</v>
      </c>
      <c r="O56" s="3" t="s">
        <v>178</v>
      </c>
    </row>
    <row r="57" spans="1:20" x14ac:dyDescent="0.25">
      <c r="A57" s="2" t="s">
        <v>30</v>
      </c>
      <c r="B57" s="3" t="s">
        <v>50</v>
      </c>
      <c r="C57" s="3">
        <v>1</v>
      </c>
      <c r="D57" s="3" t="s">
        <v>57</v>
      </c>
      <c r="E57" s="3">
        <v>0.11169999999999999</v>
      </c>
      <c r="F57" s="3" t="s">
        <v>125</v>
      </c>
      <c r="G57" s="3" t="s">
        <v>155</v>
      </c>
      <c r="H57" s="3">
        <f>H56</f>
        <v>300</v>
      </c>
      <c r="I57" s="3">
        <f t="shared" si="7"/>
        <v>0.18</v>
      </c>
      <c r="J57" s="3">
        <f t="shared" si="8"/>
        <v>0.33</v>
      </c>
      <c r="K57" s="3">
        <f t="shared" si="9"/>
        <v>2.16</v>
      </c>
      <c r="L57" s="3">
        <f t="shared" si="10"/>
        <v>1.6114592658907789</v>
      </c>
      <c r="M57" s="3">
        <f t="shared" si="11"/>
        <v>2.9543419874664281</v>
      </c>
      <c r="N57" s="3">
        <f t="shared" si="12"/>
        <v>19.337511190689348</v>
      </c>
      <c r="O57" s="3" t="s">
        <v>178</v>
      </c>
      <c r="P57" s="3" t="s">
        <v>196</v>
      </c>
    </row>
    <row r="58" spans="1:20" x14ac:dyDescent="0.25">
      <c r="A58" s="2" t="s">
        <v>31</v>
      </c>
      <c r="B58" s="3" t="s">
        <v>51</v>
      </c>
      <c r="C58" s="3">
        <v>1</v>
      </c>
      <c r="D58" s="3" t="s">
        <v>66</v>
      </c>
      <c r="E58" s="3">
        <v>0.85360000000000003</v>
      </c>
      <c r="F58" s="3" t="s">
        <v>125</v>
      </c>
      <c r="G58" s="3" t="s">
        <v>155</v>
      </c>
      <c r="H58" s="3">
        <f>H57</f>
        <v>300</v>
      </c>
      <c r="I58" s="3">
        <f t="shared" si="7"/>
        <v>0.18</v>
      </c>
      <c r="J58" s="3">
        <f t="shared" si="8"/>
        <v>0.33</v>
      </c>
      <c r="K58" s="3">
        <f t="shared" si="9"/>
        <v>2.16</v>
      </c>
      <c r="L58" s="3">
        <f t="shared" si="10"/>
        <v>0.21087160262417992</v>
      </c>
      <c r="M58" s="3">
        <f t="shared" si="11"/>
        <v>0.38659793814432991</v>
      </c>
      <c r="N58" s="3">
        <f t="shared" si="12"/>
        <v>2.5304592314901595</v>
      </c>
      <c r="O58" s="3" t="s">
        <v>179</v>
      </c>
      <c r="P58" s="3" t="s">
        <v>197</v>
      </c>
    </row>
    <row r="59" spans="1:20" x14ac:dyDescent="0.25">
      <c r="A59" s="2" t="s">
        <v>32</v>
      </c>
      <c r="B59" s="3" t="s">
        <v>51</v>
      </c>
      <c r="C59" s="3">
        <v>1</v>
      </c>
      <c r="D59" s="3" t="s">
        <v>101</v>
      </c>
      <c r="E59" s="3">
        <v>4.7199999999999999E-2</v>
      </c>
      <c r="F59" s="3" t="s">
        <v>125</v>
      </c>
      <c r="G59" s="3" t="s">
        <v>156</v>
      </c>
      <c r="H59" s="3">
        <v>2000</v>
      </c>
      <c r="I59" s="3">
        <f t="shared" si="7"/>
        <v>1.2</v>
      </c>
      <c r="J59" s="3">
        <f t="shared" si="8"/>
        <v>2.2000000000000002</v>
      </c>
      <c r="K59" s="3">
        <f t="shared" si="9"/>
        <v>14.4</v>
      </c>
      <c r="L59" s="3">
        <f t="shared" si="10"/>
        <v>25.423728813559322</v>
      </c>
      <c r="M59" s="3">
        <f t="shared" si="11"/>
        <v>46.610169491525426</v>
      </c>
      <c r="N59" s="3">
        <f t="shared" si="12"/>
        <v>305.08474576271186</v>
      </c>
      <c r="O59" s="3" t="s">
        <v>180</v>
      </c>
      <c r="P59" s="3" t="s">
        <v>198</v>
      </c>
    </row>
    <row r="60" spans="1:20" x14ac:dyDescent="0.25">
      <c r="A60" s="2" t="s">
        <v>32</v>
      </c>
      <c r="B60" s="3" t="s">
        <v>51</v>
      </c>
      <c r="C60" s="3">
        <v>2</v>
      </c>
      <c r="D60" s="3" t="s">
        <v>102</v>
      </c>
      <c r="E60" s="3">
        <v>1.2749999999999999E-2</v>
      </c>
      <c r="F60" s="3" t="s">
        <v>125</v>
      </c>
      <c r="G60" s="3" t="s">
        <v>157</v>
      </c>
      <c r="H60" s="3">
        <v>500</v>
      </c>
      <c r="I60" s="3">
        <f t="shared" si="7"/>
        <v>0.3</v>
      </c>
      <c r="J60" s="3">
        <f t="shared" si="8"/>
        <v>0.55000000000000004</v>
      </c>
      <c r="K60" s="3">
        <f t="shared" si="9"/>
        <v>3.6</v>
      </c>
      <c r="L60" s="3">
        <f t="shared" si="10"/>
        <v>23.529411764705884</v>
      </c>
      <c r="M60" s="3">
        <f t="shared" si="11"/>
        <v>43.137254901960787</v>
      </c>
      <c r="N60" s="3">
        <f t="shared" si="12"/>
        <v>282.35294117647061</v>
      </c>
      <c r="O60" s="3" t="s">
        <v>180</v>
      </c>
      <c r="P60" s="3" t="s">
        <v>198</v>
      </c>
    </row>
    <row r="61" spans="1:20" x14ac:dyDescent="0.25">
      <c r="A61" s="2" t="s">
        <v>32</v>
      </c>
      <c r="B61" s="3" t="s">
        <v>51</v>
      </c>
      <c r="C61" s="3">
        <v>3</v>
      </c>
      <c r="D61" s="3" t="s">
        <v>103</v>
      </c>
      <c r="E61" s="3">
        <v>0.32890000000000003</v>
      </c>
      <c r="F61" s="3" t="s">
        <v>125</v>
      </c>
      <c r="G61" s="3" t="s">
        <v>158</v>
      </c>
      <c r="H61" s="3">
        <v>750</v>
      </c>
      <c r="I61" s="3">
        <f t="shared" si="7"/>
        <v>0.44999999999999996</v>
      </c>
      <c r="J61" s="3">
        <f t="shared" si="8"/>
        <v>0.82500000000000007</v>
      </c>
      <c r="K61" s="3">
        <f t="shared" si="9"/>
        <v>5.3999999999999995</v>
      </c>
      <c r="L61" s="3">
        <f t="shared" si="10"/>
        <v>1.3681970203709333</v>
      </c>
      <c r="M61" s="3">
        <f t="shared" si="11"/>
        <v>2.508361204013378</v>
      </c>
      <c r="N61" s="3">
        <f t="shared" si="12"/>
        <v>16.418364244451197</v>
      </c>
      <c r="O61" s="3" t="s">
        <v>180</v>
      </c>
      <c r="P61" s="3" t="s">
        <v>198</v>
      </c>
    </row>
    <row r="62" spans="1:20" x14ac:dyDescent="0.25">
      <c r="A62" s="2" t="s">
        <v>33</v>
      </c>
      <c r="B62" s="3" t="s">
        <v>51</v>
      </c>
      <c r="C62" s="3">
        <v>1</v>
      </c>
      <c r="D62" s="5" t="s">
        <v>72</v>
      </c>
      <c r="E62" s="3">
        <v>0.1079</v>
      </c>
      <c r="F62" s="3" t="s">
        <v>127</v>
      </c>
      <c r="T62" s="3" t="s">
        <v>127</v>
      </c>
    </row>
    <row r="63" spans="1:20" x14ac:dyDescent="0.25">
      <c r="A63" s="2" t="s">
        <v>33</v>
      </c>
      <c r="B63" s="3" t="s">
        <v>51</v>
      </c>
      <c r="C63" s="3">
        <v>2</v>
      </c>
      <c r="D63" s="5" t="s">
        <v>104</v>
      </c>
      <c r="E63" s="3">
        <v>0.2782</v>
      </c>
      <c r="F63" s="3" t="s">
        <v>127</v>
      </c>
      <c r="T63" s="3" t="s">
        <v>127</v>
      </c>
    </row>
    <row r="64" spans="1:20" x14ac:dyDescent="0.25">
      <c r="A64" s="2" t="s">
        <v>33</v>
      </c>
      <c r="B64" s="3" t="s">
        <v>51</v>
      </c>
      <c r="C64" s="3">
        <v>3</v>
      </c>
      <c r="D64" s="5" t="s">
        <v>62</v>
      </c>
      <c r="E64" s="3">
        <v>9.8100000000000007E-2</v>
      </c>
      <c r="F64" s="3" t="s">
        <v>127</v>
      </c>
      <c r="T64" s="3" t="s">
        <v>127</v>
      </c>
    </row>
    <row r="65" spans="1:20" x14ac:dyDescent="0.25">
      <c r="A65" s="2" t="s">
        <v>34</v>
      </c>
      <c r="B65" s="3" t="s">
        <v>51</v>
      </c>
      <c r="C65" s="3">
        <v>1</v>
      </c>
      <c r="D65" s="3" t="s">
        <v>72</v>
      </c>
      <c r="E65" s="3">
        <v>0.19289999999999999</v>
      </c>
      <c r="F65" s="3" t="s">
        <v>131</v>
      </c>
      <c r="G65" s="3" t="s">
        <v>159</v>
      </c>
      <c r="H65" s="3">
        <f>20*40</f>
        <v>800</v>
      </c>
      <c r="I65" s="3">
        <f t="shared" si="7"/>
        <v>0.48</v>
      </c>
      <c r="J65" s="3">
        <f t="shared" si="8"/>
        <v>0.88</v>
      </c>
      <c r="K65" s="3">
        <f t="shared" si="9"/>
        <v>5.76</v>
      </c>
      <c r="L65" s="3">
        <f t="shared" si="10"/>
        <v>2.4883359253499222</v>
      </c>
      <c r="M65" s="3">
        <f t="shared" si="11"/>
        <v>4.561949196474858</v>
      </c>
      <c r="N65" s="3">
        <f t="shared" si="12"/>
        <v>29.860031104199066</v>
      </c>
      <c r="O65" s="3" t="s">
        <v>181</v>
      </c>
      <c r="Q65" s="3" t="s">
        <v>127</v>
      </c>
      <c r="T65" s="3" t="s">
        <v>127</v>
      </c>
    </row>
    <row r="66" spans="1:20" x14ac:dyDescent="0.25">
      <c r="A66" s="2" t="s">
        <v>34</v>
      </c>
      <c r="B66" s="3" t="s">
        <v>51</v>
      </c>
      <c r="C66" s="3">
        <v>2</v>
      </c>
      <c r="D66" s="3" t="s">
        <v>105</v>
      </c>
      <c r="E66" s="3">
        <v>9.4899999999999998E-2</v>
      </c>
      <c r="Q66" s="3" t="s">
        <v>127</v>
      </c>
    </row>
    <row r="67" spans="1:20" x14ac:dyDescent="0.25">
      <c r="A67" s="2" t="s">
        <v>35</v>
      </c>
      <c r="B67" s="3" t="s">
        <v>51</v>
      </c>
      <c r="C67" s="3">
        <v>1</v>
      </c>
      <c r="D67" s="3" t="s">
        <v>106</v>
      </c>
      <c r="E67" s="3">
        <v>0.1133</v>
      </c>
      <c r="F67" s="3" t="s">
        <v>119</v>
      </c>
      <c r="G67" s="3" t="s">
        <v>160</v>
      </c>
      <c r="H67" s="3">
        <v>600</v>
      </c>
      <c r="I67" s="3">
        <f t="shared" si="7"/>
        <v>0.36</v>
      </c>
      <c r="J67" s="3">
        <f t="shared" si="8"/>
        <v>0.66</v>
      </c>
      <c r="K67" s="3">
        <f t="shared" si="9"/>
        <v>4.32</v>
      </c>
      <c r="L67" s="3">
        <f t="shared" si="10"/>
        <v>3.177405119152692</v>
      </c>
      <c r="M67" s="3">
        <f t="shared" si="11"/>
        <v>5.825242718446602</v>
      </c>
      <c r="N67" s="3">
        <f t="shared" si="12"/>
        <v>38.128861429832305</v>
      </c>
      <c r="O67" s="3" t="s">
        <v>175</v>
      </c>
      <c r="P67" s="3" t="s">
        <v>199</v>
      </c>
    </row>
    <row r="68" spans="1:20" x14ac:dyDescent="0.25">
      <c r="A68" s="2" t="s">
        <v>35</v>
      </c>
      <c r="B68" s="3" t="s">
        <v>51</v>
      </c>
      <c r="C68" s="3">
        <v>2</v>
      </c>
      <c r="D68" s="3" t="s">
        <v>106</v>
      </c>
      <c r="E68" s="3">
        <v>0.1123</v>
      </c>
    </row>
    <row r="69" spans="1:20" x14ac:dyDescent="0.25">
      <c r="A69" s="2" t="s">
        <v>36</v>
      </c>
      <c r="B69" s="3" t="s">
        <v>50</v>
      </c>
      <c r="C69" s="3">
        <v>1</v>
      </c>
      <c r="D69" s="3" t="s">
        <v>107</v>
      </c>
      <c r="E69" s="3">
        <v>0.02</v>
      </c>
      <c r="F69" s="3" t="s">
        <v>119</v>
      </c>
      <c r="G69" s="3" t="s">
        <v>161</v>
      </c>
      <c r="H69" s="3">
        <v>50</v>
      </c>
      <c r="I69" s="3">
        <f t="shared" si="7"/>
        <v>0.03</v>
      </c>
      <c r="J69" s="3">
        <f t="shared" si="8"/>
        <v>5.5E-2</v>
      </c>
      <c r="K69" s="3">
        <f t="shared" si="9"/>
        <v>0.36</v>
      </c>
      <c r="L69" s="3">
        <f t="shared" si="10"/>
        <v>1.5</v>
      </c>
      <c r="M69" s="3">
        <f t="shared" si="11"/>
        <v>2.75</v>
      </c>
      <c r="N69" s="3">
        <f t="shared" si="12"/>
        <v>18</v>
      </c>
      <c r="P69" s="3" t="s">
        <v>184</v>
      </c>
    </row>
    <row r="70" spans="1:20" x14ac:dyDescent="0.25">
      <c r="A70" s="2" t="s">
        <v>36</v>
      </c>
      <c r="B70" s="3" t="s">
        <v>50</v>
      </c>
      <c r="C70" s="3">
        <v>2</v>
      </c>
      <c r="D70" s="3" t="s">
        <v>107</v>
      </c>
      <c r="E70" s="3">
        <v>0.02</v>
      </c>
      <c r="F70" s="3" t="s">
        <v>132</v>
      </c>
      <c r="G70" s="3" t="s">
        <v>162</v>
      </c>
      <c r="H70" s="3">
        <v>50</v>
      </c>
      <c r="I70" s="3">
        <f t="shared" si="7"/>
        <v>0.03</v>
      </c>
      <c r="J70" s="3">
        <f t="shared" si="8"/>
        <v>5.5E-2</v>
      </c>
      <c r="K70" s="3">
        <f t="shared" si="9"/>
        <v>0.36</v>
      </c>
      <c r="L70" s="3">
        <f t="shared" si="10"/>
        <v>1.5</v>
      </c>
      <c r="M70" s="3">
        <f t="shared" si="11"/>
        <v>2.75</v>
      </c>
      <c r="N70" s="3">
        <f t="shared" si="12"/>
        <v>18</v>
      </c>
      <c r="P70" s="3" t="s">
        <v>184</v>
      </c>
    </row>
    <row r="71" spans="1:20" x14ac:dyDescent="0.25">
      <c r="A71" s="2" t="s">
        <v>36</v>
      </c>
      <c r="B71" s="3" t="s">
        <v>50</v>
      </c>
      <c r="C71" s="3">
        <v>3</v>
      </c>
      <c r="D71" s="3" t="s">
        <v>108</v>
      </c>
      <c r="E71" s="3">
        <v>0.16</v>
      </c>
      <c r="F71" s="3" t="s">
        <v>132</v>
      </c>
      <c r="G71" s="3" t="s">
        <v>162</v>
      </c>
      <c r="H71" s="3">
        <v>50</v>
      </c>
      <c r="I71" s="3">
        <f t="shared" si="7"/>
        <v>0.03</v>
      </c>
      <c r="J71" s="3">
        <f t="shared" si="8"/>
        <v>5.5E-2</v>
      </c>
      <c r="K71" s="3">
        <f t="shared" si="9"/>
        <v>0.36</v>
      </c>
      <c r="L71" s="3">
        <f t="shared" si="10"/>
        <v>0.1875</v>
      </c>
      <c r="M71" s="3">
        <f t="shared" si="11"/>
        <v>0.34375</v>
      </c>
      <c r="N71" s="3">
        <f t="shared" si="12"/>
        <v>2.25</v>
      </c>
      <c r="P71" s="3" t="s">
        <v>184</v>
      </c>
    </row>
    <row r="72" spans="1:20" x14ac:dyDescent="0.25">
      <c r="A72" s="2" t="s">
        <v>37</v>
      </c>
      <c r="B72" s="3" t="s">
        <v>50</v>
      </c>
      <c r="C72" s="3">
        <v>1</v>
      </c>
      <c r="D72" s="3" t="s">
        <v>109</v>
      </c>
      <c r="E72" s="3">
        <v>2.24E-2</v>
      </c>
      <c r="F72" s="3" t="s">
        <v>119</v>
      </c>
      <c r="G72" s="3" t="s">
        <v>155</v>
      </c>
      <c r="H72" s="3">
        <f>12*25</f>
        <v>300</v>
      </c>
      <c r="I72" s="3">
        <f t="shared" si="7"/>
        <v>0.18</v>
      </c>
      <c r="J72" s="3">
        <f t="shared" si="8"/>
        <v>0.33</v>
      </c>
      <c r="K72" s="3">
        <f t="shared" si="9"/>
        <v>2.16</v>
      </c>
      <c r="L72" s="3">
        <f t="shared" si="10"/>
        <v>8.0357142857142847</v>
      </c>
      <c r="M72" s="3">
        <f t="shared" si="11"/>
        <v>14.732142857142858</v>
      </c>
      <c r="N72" s="3">
        <f t="shared" si="12"/>
        <v>96.428571428571431</v>
      </c>
      <c r="O72" s="3" t="s">
        <v>182</v>
      </c>
      <c r="P72" s="3" t="s">
        <v>184</v>
      </c>
    </row>
    <row r="73" spans="1:20" x14ac:dyDescent="0.25">
      <c r="A73" s="2" t="s">
        <v>37</v>
      </c>
      <c r="B73" s="3" t="s">
        <v>50</v>
      </c>
      <c r="C73" s="3">
        <v>2</v>
      </c>
      <c r="D73" s="3" t="s">
        <v>58</v>
      </c>
      <c r="E73" s="3">
        <v>4.0300000000000002E-2</v>
      </c>
    </row>
    <row r="74" spans="1:20" x14ac:dyDescent="0.25">
      <c r="A74" s="2" t="s">
        <v>37</v>
      </c>
      <c r="B74" s="3" t="s">
        <v>50</v>
      </c>
      <c r="C74" s="3">
        <v>3</v>
      </c>
      <c r="D74" s="3" t="s">
        <v>58</v>
      </c>
      <c r="E74" s="3">
        <v>0.06</v>
      </c>
    </row>
    <row r="75" spans="1:20" x14ac:dyDescent="0.25">
      <c r="A75" s="2" t="s">
        <v>38</v>
      </c>
      <c r="B75" s="3" t="s">
        <v>51</v>
      </c>
      <c r="C75" s="3">
        <v>1</v>
      </c>
      <c r="D75" s="3" t="s">
        <v>58</v>
      </c>
      <c r="E75" s="3">
        <v>5.7200000000000001E-2</v>
      </c>
      <c r="F75" s="2"/>
      <c r="G75" s="2"/>
      <c r="H75" s="2"/>
      <c r="O75" s="2"/>
      <c r="P75" s="2"/>
    </row>
    <row r="76" spans="1:20" x14ac:dyDescent="0.25">
      <c r="A76" s="2" t="s">
        <v>38</v>
      </c>
      <c r="B76" s="3" t="s">
        <v>51</v>
      </c>
      <c r="C76" s="3">
        <v>2</v>
      </c>
      <c r="D76" s="3" t="s">
        <v>110</v>
      </c>
      <c r="E76" s="3">
        <v>3.7999999999999999E-2</v>
      </c>
      <c r="F76" s="2"/>
      <c r="G76" s="2"/>
      <c r="H76" s="2"/>
      <c r="O76" s="2"/>
      <c r="P76" s="2"/>
    </row>
    <row r="77" spans="1:20" x14ac:dyDescent="0.25">
      <c r="A77" s="2" t="s">
        <v>39</v>
      </c>
      <c r="B77" s="3" t="s">
        <v>50</v>
      </c>
      <c r="C77" s="3">
        <v>1</v>
      </c>
      <c r="D77" s="3" t="s">
        <v>58</v>
      </c>
      <c r="E77" s="3">
        <v>3.15E-2</v>
      </c>
      <c r="F77" s="2"/>
      <c r="G77" s="2"/>
      <c r="H77" s="2"/>
      <c r="O77" s="2"/>
      <c r="P77" s="2"/>
    </row>
    <row r="78" spans="1:20" x14ac:dyDescent="0.25">
      <c r="A78" s="2" t="s">
        <v>39</v>
      </c>
      <c r="B78" s="3" t="s">
        <v>50</v>
      </c>
      <c r="C78" s="3">
        <v>2</v>
      </c>
      <c r="D78" s="3" t="s">
        <v>111</v>
      </c>
      <c r="E78" s="3">
        <v>0.16969999999999999</v>
      </c>
      <c r="F78" s="2"/>
      <c r="G78" s="2"/>
      <c r="H78" s="2"/>
      <c r="O78" s="2"/>
      <c r="P78" s="2"/>
    </row>
    <row r="79" spans="1:20" x14ac:dyDescent="0.25">
      <c r="A79" s="2" t="s">
        <v>40</v>
      </c>
      <c r="B79" s="3" t="s">
        <v>52</v>
      </c>
      <c r="C79" s="3">
        <v>1</v>
      </c>
      <c r="D79" s="3" t="s">
        <v>72</v>
      </c>
      <c r="E79" s="3">
        <v>0.04</v>
      </c>
      <c r="F79" s="3" t="s">
        <v>123</v>
      </c>
      <c r="G79" s="3" t="s">
        <v>163</v>
      </c>
      <c r="H79" s="3">
        <v>30</v>
      </c>
      <c r="I79" s="3">
        <f>H79*0.01</f>
        <v>0.3</v>
      </c>
      <c r="J79" s="3">
        <f>H79*0.0051</f>
        <v>0.15300000000000002</v>
      </c>
      <c r="K79" s="3">
        <f>H79*0.021</f>
        <v>0.63</v>
      </c>
      <c r="L79" s="3">
        <f t="shared" si="10"/>
        <v>7.5</v>
      </c>
      <c r="M79" s="3">
        <f t="shared" si="11"/>
        <v>3.8250000000000006</v>
      </c>
      <c r="N79" s="3">
        <f t="shared" si="12"/>
        <v>15.75</v>
      </c>
      <c r="O79" s="3" t="s">
        <v>175</v>
      </c>
      <c r="P79" s="3" t="s">
        <v>188</v>
      </c>
      <c r="T79" s="3" t="s">
        <v>127</v>
      </c>
    </row>
    <row r="80" spans="1:20" x14ac:dyDescent="0.25">
      <c r="A80" s="2" t="s">
        <v>41</v>
      </c>
      <c r="B80" s="3" t="s">
        <v>52</v>
      </c>
      <c r="C80" s="3">
        <v>1</v>
      </c>
      <c r="D80" s="3" t="s">
        <v>72</v>
      </c>
      <c r="E80" s="3">
        <v>3.4000000000000002E-2</v>
      </c>
      <c r="F80" s="3" t="s">
        <v>123</v>
      </c>
      <c r="G80" s="3" t="s">
        <v>153</v>
      </c>
      <c r="H80" s="3">
        <v>10</v>
      </c>
      <c r="I80" s="3">
        <f t="shared" ref="I80:I84" si="13">H80*0.01</f>
        <v>0.1</v>
      </c>
      <c r="J80" s="3">
        <f t="shared" ref="J80:J84" si="14">H80*0.0051</f>
        <v>5.1000000000000004E-2</v>
      </c>
      <c r="K80" s="3">
        <f t="shared" ref="K80:K84" si="15">H80*0.021</f>
        <v>0.21000000000000002</v>
      </c>
      <c r="L80" s="3">
        <f t="shared" si="10"/>
        <v>2.9411764705882351</v>
      </c>
      <c r="M80" s="3">
        <f t="shared" si="11"/>
        <v>1.5</v>
      </c>
      <c r="N80" s="3">
        <f t="shared" si="12"/>
        <v>6.1764705882352944</v>
      </c>
      <c r="O80" s="3" t="s">
        <v>175</v>
      </c>
      <c r="P80" s="3" t="s">
        <v>188</v>
      </c>
      <c r="T80" s="3" t="s">
        <v>127</v>
      </c>
    </row>
    <row r="81" spans="1:20" x14ac:dyDescent="0.25">
      <c r="A81" s="2" t="s">
        <v>42</v>
      </c>
      <c r="B81" s="3" t="s">
        <v>52</v>
      </c>
      <c r="C81" s="3">
        <v>1</v>
      </c>
      <c r="D81" s="3" t="s">
        <v>112</v>
      </c>
      <c r="E81" s="3">
        <v>7.5700000000000003E-2</v>
      </c>
      <c r="F81" s="3" t="s">
        <v>133</v>
      </c>
      <c r="G81" s="3" t="s">
        <v>153</v>
      </c>
      <c r="H81" s="3">
        <v>10</v>
      </c>
      <c r="I81" s="3">
        <f t="shared" si="13"/>
        <v>0.1</v>
      </c>
      <c r="J81" s="3">
        <f t="shared" si="14"/>
        <v>5.1000000000000004E-2</v>
      </c>
      <c r="K81" s="3">
        <f t="shared" si="15"/>
        <v>0.21000000000000002</v>
      </c>
      <c r="L81" s="3">
        <f t="shared" si="10"/>
        <v>1.321003963011889</v>
      </c>
      <c r="M81" s="3">
        <f t="shared" si="11"/>
        <v>0.67371202113606343</v>
      </c>
      <c r="N81" s="3">
        <f t="shared" si="12"/>
        <v>2.7741083223249672</v>
      </c>
      <c r="O81" s="3" t="s">
        <v>175</v>
      </c>
      <c r="P81" s="3" t="s">
        <v>188</v>
      </c>
      <c r="T81" s="3" t="s">
        <v>127</v>
      </c>
    </row>
    <row r="82" spans="1:20" x14ac:dyDescent="0.25">
      <c r="A82" s="2" t="s">
        <v>42</v>
      </c>
      <c r="B82" s="3" t="s">
        <v>52</v>
      </c>
      <c r="C82" s="3">
        <v>2</v>
      </c>
      <c r="D82" s="3" t="s">
        <v>90</v>
      </c>
      <c r="E82" s="3">
        <v>0.10150000000000001</v>
      </c>
      <c r="F82" s="3" t="s">
        <v>119</v>
      </c>
      <c r="G82" s="3" t="s">
        <v>153</v>
      </c>
      <c r="H82" s="3">
        <v>10</v>
      </c>
      <c r="I82" s="3">
        <f>H82*0.006</f>
        <v>0.06</v>
      </c>
      <c r="J82" s="3">
        <f>H82*0.0011</f>
        <v>1.1000000000000001E-2</v>
      </c>
      <c r="K82" s="3">
        <f>H82*0.0072</f>
        <v>7.1999999999999995E-2</v>
      </c>
      <c r="L82" s="3">
        <f t="shared" si="10"/>
        <v>0.59113300492610832</v>
      </c>
      <c r="M82" s="3">
        <f t="shared" si="11"/>
        <v>0.10837438423645321</v>
      </c>
      <c r="N82" s="3">
        <f t="shared" si="12"/>
        <v>0.70935960591132996</v>
      </c>
      <c r="O82" s="3" t="s">
        <v>175</v>
      </c>
      <c r="P82" s="3" t="s">
        <v>200</v>
      </c>
      <c r="T82" s="3" t="s">
        <v>127</v>
      </c>
    </row>
    <row r="83" spans="1:20" x14ac:dyDescent="0.25">
      <c r="A83" s="2" t="s">
        <v>43</v>
      </c>
      <c r="B83" s="3" t="s">
        <v>53</v>
      </c>
      <c r="C83" s="3">
        <v>1</v>
      </c>
      <c r="D83" s="3" t="s">
        <v>113</v>
      </c>
      <c r="E83" s="3">
        <v>0.17560000000000001</v>
      </c>
      <c r="F83" s="3" t="s">
        <v>134</v>
      </c>
      <c r="G83" s="3" t="s">
        <v>150</v>
      </c>
      <c r="H83" s="3">
        <v>5</v>
      </c>
      <c r="I83" s="3">
        <f t="shared" si="13"/>
        <v>0.05</v>
      </c>
      <c r="J83" s="3">
        <f t="shared" si="14"/>
        <v>2.5500000000000002E-2</v>
      </c>
      <c r="K83" s="3">
        <f t="shared" si="15"/>
        <v>0.10500000000000001</v>
      </c>
      <c r="L83" s="3">
        <f t="shared" si="10"/>
        <v>0.2847380410022779</v>
      </c>
      <c r="M83" s="3">
        <f t="shared" si="11"/>
        <v>0.14521640091116172</v>
      </c>
      <c r="N83" s="3">
        <f t="shared" si="12"/>
        <v>0.59794988610478361</v>
      </c>
      <c r="O83" s="3" t="s">
        <v>175</v>
      </c>
      <c r="P83" s="3" t="s">
        <v>185</v>
      </c>
      <c r="T83" s="3" t="s">
        <v>127</v>
      </c>
    </row>
    <row r="84" spans="1:20" x14ac:dyDescent="0.25">
      <c r="A84" s="2" t="s">
        <v>44</v>
      </c>
      <c r="B84" s="3" t="s">
        <v>53</v>
      </c>
      <c r="C84" s="3">
        <v>1</v>
      </c>
      <c r="D84" s="3" t="s">
        <v>113</v>
      </c>
      <c r="E84" s="3">
        <v>7.7999999999999996E-3</v>
      </c>
      <c r="F84" s="3" t="s">
        <v>123</v>
      </c>
      <c r="G84" s="3" t="s">
        <v>164</v>
      </c>
      <c r="H84" s="3">
        <v>300</v>
      </c>
      <c r="I84" s="3">
        <f t="shared" si="13"/>
        <v>3</v>
      </c>
      <c r="J84" s="3">
        <f t="shared" si="14"/>
        <v>1.53</v>
      </c>
      <c r="K84" s="3">
        <f t="shared" si="15"/>
        <v>6.3000000000000007</v>
      </c>
      <c r="L84" s="3">
        <f t="shared" si="10"/>
        <v>384.61538461538464</v>
      </c>
      <c r="M84" s="3">
        <f t="shared" si="11"/>
        <v>196.15384615384616</v>
      </c>
      <c r="N84" s="3">
        <f t="shared" si="12"/>
        <v>807.69230769230785</v>
      </c>
      <c r="O84" s="3" t="s">
        <v>175</v>
      </c>
      <c r="P84" s="3" t="s">
        <v>120</v>
      </c>
      <c r="Q84" s="3" t="s">
        <v>203</v>
      </c>
      <c r="R84" s="3" t="s">
        <v>205</v>
      </c>
      <c r="S84" s="3" t="s">
        <v>206</v>
      </c>
      <c r="T84" s="3" t="s">
        <v>208</v>
      </c>
    </row>
    <row r="85" spans="1:20" x14ac:dyDescent="0.25">
      <c r="A85" s="2" t="s">
        <v>45</v>
      </c>
      <c r="B85" s="3" t="s">
        <v>53</v>
      </c>
      <c r="C85" s="3">
        <v>1</v>
      </c>
      <c r="D85" s="3" t="s">
        <v>112</v>
      </c>
      <c r="E85" s="3">
        <v>3.4000000000000002E-2</v>
      </c>
      <c r="F85" s="3" t="s">
        <v>123</v>
      </c>
      <c r="G85" s="3" t="s">
        <v>153</v>
      </c>
      <c r="H85" s="3">
        <v>10</v>
      </c>
      <c r="I85" s="3">
        <f>H85*0.01</f>
        <v>0.1</v>
      </c>
      <c r="J85" s="3">
        <f>H85*0.0051</f>
        <v>5.1000000000000004E-2</v>
      </c>
      <c r="K85" s="3">
        <f>H85*0.021</f>
        <v>0.21000000000000002</v>
      </c>
      <c r="L85" s="3">
        <f t="shared" ref="L85:L94" si="16">I85/E85</f>
        <v>2.9411764705882351</v>
      </c>
      <c r="M85" s="3">
        <f t="shared" ref="M85:M94" si="17">J85/E85</f>
        <v>1.5</v>
      </c>
      <c r="N85" s="3">
        <f t="shared" ref="N85:N94" si="18">K85/E85</f>
        <v>6.1764705882352944</v>
      </c>
      <c r="O85" s="3" t="s">
        <v>175</v>
      </c>
      <c r="P85" s="3" t="s">
        <v>188</v>
      </c>
      <c r="T85" s="3" t="s">
        <v>127</v>
      </c>
    </row>
    <row r="86" spans="1:20" x14ac:dyDescent="0.25">
      <c r="A86" s="2" t="s">
        <v>45</v>
      </c>
      <c r="B86" s="3" t="s">
        <v>53</v>
      </c>
      <c r="C86" s="3">
        <v>2</v>
      </c>
      <c r="D86" s="3" t="s">
        <v>114</v>
      </c>
      <c r="E86" s="3">
        <v>5.0799999999999998E-2</v>
      </c>
      <c r="F86" s="3" t="s">
        <v>123</v>
      </c>
      <c r="G86" s="3" t="s">
        <v>153</v>
      </c>
      <c r="H86" s="3">
        <v>10</v>
      </c>
      <c r="I86" s="3">
        <f t="shared" ref="I86:I89" si="19">H86*0.01</f>
        <v>0.1</v>
      </c>
      <c r="J86" s="3">
        <f t="shared" ref="J86:J89" si="20">H86*0.0051</f>
        <v>5.1000000000000004E-2</v>
      </c>
      <c r="K86" s="3">
        <f t="shared" ref="K86:K89" si="21">H86*0.021</f>
        <v>0.21000000000000002</v>
      </c>
      <c r="L86" s="3">
        <f t="shared" si="16"/>
        <v>1.9685039370078743</v>
      </c>
      <c r="M86" s="3">
        <f t="shared" si="17"/>
        <v>1.003937007874016</v>
      </c>
      <c r="N86" s="3">
        <f t="shared" si="18"/>
        <v>4.1338582677165361</v>
      </c>
      <c r="O86" s="3" t="s">
        <v>175</v>
      </c>
      <c r="P86" s="3" t="s">
        <v>188</v>
      </c>
      <c r="T86" s="3" t="s">
        <v>127</v>
      </c>
    </row>
    <row r="87" spans="1:20" x14ac:dyDescent="0.25">
      <c r="A87" s="2" t="s">
        <v>45</v>
      </c>
      <c r="B87" s="3" t="s">
        <v>53</v>
      </c>
      <c r="F87" s="3" t="s">
        <v>123</v>
      </c>
      <c r="G87" s="3" t="s">
        <v>145</v>
      </c>
      <c r="H87" s="3">
        <v>10</v>
      </c>
      <c r="I87" s="3">
        <f t="shared" si="19"/>
        <v>0.1</v>
      </c>
      <c r="J87" s="3">
        <f t="shared" si="20"/>
        <v>5.1000000000000004E-2</v>
      </c>
      <c r="K87" s="3">
        <f t="shared" si="21"/>
        <v>0.21000000000000002</v>
      </c>
      <c r="L87" s="6" t="e">
        <f t="shared" si="16"/>
        <v>#DIV/0!</v>
      </c>
      <c r="M87" s="6" t="e">
        <f t="shared" si="17"/>
        <v>#DIV/0!</v>
      </c>
      <c r="N87" s="6" t="e">
        <f t="shared" si="18"/>
        <v>#DIV/0!</v>
      </c>
      <c r="O87" s="3" t="s">
        <v>175</v>
      </c>
      <c r="P87" s="3" t="s">
        <v>188</v>
      </c>
      <c r="T87" s="3" t="s">
        <v>127</v>
      </c>
    </row>
    <row r="88" spans="1:20" x14ac:dyDescent="0.25">
      <c r="A88" s="2" t="s">
        <v>46</v>
      </c>
      <c r="B88" s="3" t="s">
        <v>52</v>
      </c>
      <c r="C88" s="3">
        <v>1</v>
      </c>
      <c r="D88" s="3" t="s">
        <v>115</v>
      </c>
      <c r="E88" s="3">
        <v>0.15229999999999999</v>
      </c>
      <c r="F88" s="3" t="s">
        <v>123</v>
      </c>
      <c r="G88" s="3" t="s">
        <v>160</v>
      </c>
      <c r="H88" s="3">
        <v>600</v>
      </c>
      <c r="I88" s="3">
        <f t="shared" si="19"/>
        <v>6</v>
      </c>
      <c r="J88" s="3">
        <f t="shared" si="20"/>
        <v>3.06</v>
      </c>
      <c r="K88" s="3">
        <f t="shared" si="21"/>
        <v>12.600000000000001</v>
      </c>
      <c r="L88" s="3">
        <f t="shared" si="16"/>
        <v>39.395929087327644</v>
      </c>
      <c r="M88" s="3">
        <f t="shared" si="17"/>
        <v>20.091923834537099</v>
      </c>
      <c r="N88" s="3">
        <f t="shared" si="18"/>
        <v>82.731451083388066</v>
      </c>
      <c r="O88" s="3" t="s">
        <v>175</v>
      </c>
      <c r="P88" s="3" t="s">
        <v>188</v>
      </c>
      <c r="T88" s="3" t="s">
        <v>127</v>
      </c>
    </row>
    <row r="89" spans="1:20" x14ac:dyDescent="0.25">
      <c r="A89" s="2" t="s">
        <v>46</v>
      </c>
      <c r="B89" s="3" t="s">
        <v>52</v>
      </c>
      <c r="C89" s="3">
        <v>2</v>
      </c>
      <c r="D89" s="3" t="s">
        <v>64</v>
      </c>
      <c r="E89" s="3">
        <v>8.7499999999999994E-2</v>
      </c>
      <c r="F89" s="3" t="s">
        <v>123</v>
      </c>
      <c r="G89" s="3" t="s">
        <v>165</v>
      </c>
      <c r="H89" s="3">
        <v>200</v>
      </c>
      <c r="I89" s="3">
        <f t="shared" si="19"/>
        <v>2</v>
      </c>
      <c r="J89" s="3">
        <f t="shared" si="20"/>
        <v>1.02</v>
      </c>
      <c r="K89" s="3">
        <f t="shared" si="21"/>
        <v>4.2</v>
      </c>
      <c r="L89" s="3">
        <f t="shared" si="16"/>
        <v>22.857142857142858</v>
      </c>
      <c r="M89" s="3">
        <f t="shared" si="17"/>
        <v>11.657142857142858</v>
      </c>
      <c r="N89" s="3">
        <f t="shared" si="18"/>
        <v>48.000000000000007</v>
      </c>
      <c r="O89" s="3" t="s">
        <v>175</v>
      </c>
      <c r="P89" s="3" t="s">
        <v>185</v>
      </c>
      <c r="T89" s="3" t="s">
        <v>127</v>
      </c>
    </row>
    <row r="90" spans="1:20" x14ac:dyDescent="0.25">
      <c r="A90" s="2" t="s">
        <v>47</v>
      </c>
      <c r="B90" s="3" t="s">
        <v>52</v>
      </c>
      <c r="C90" s="3">
        <v>1</v>
      </c>
      <c r="D90" s="3" t="s">
        <v>116</v>
      </c>
      <c r="E90" s="3">
        <v>3.2800000000000003E-2</v>
      </c>
      <c r="F90" s="3" t="s">
        <v>135</v>
      </c>
      <c r="G90" s="3" t="s">
        <v>166</v>
      </c>
      <c r="H90" s="3">
        <v>20</v>
      </c>
      <c r="I90" s="3">
        <f t="shared" ref="I90:I94" si="22">H90*0.0006</f>
        <v>1.1999999999999999E-2</v>
      </c>
      <c r="J90" s="3">
        <f t="shared" ref="J90:J94" si="23">H90*0.0011</f>
        <v>2.2000000000000002E-2</v>
      </c>
      <c r="K90" s="3">
        <f t="shared" ref="K90:K94" si="24">H90*0.0072</f>
        <v>0.14399999999999999</v>
      </c>
      <c r="L90" s="3">
        <f t="shared" si="16"/>
        <v>0.3658536585365853</v>
      </c>
      <c r="M90" s="3">
        <f t="shared" si="17"/>
        <v>0.67073170731707321</v>
      </c>
      <c r="N90" s="3">
        <f t="shared" si="18"/>
        <v>4.3902439024390238</v>
      </c>
      <c r="O90" s="3" t="s">
        <v>173</v>
      </c>
      <c r="P90" s="3" t="s">
        <v>201</v>
      </c>
    </row>
    <row r="91" spans="1:20" x14ac:dyDescent="0.25">
      <c r="A91" s="2" t="s">
        <v>47</v>
      </c>
      <c r="B91" s="3" t="s">
        <v>52</v>
      </c>
      <c r="C91" s="3">
        <v>2</v>
      </c>
      <c r="D91" s="3" t="s">
        <v>116</v>
      </c>
      <c r="E91" s="3">
        <v>0.13070000000000001</v>
      </c>
      <c r="F91" s="3" t="s">
        <v>135</v>
      </c>
      <c r="G91" s="3" t="s">
        <v>166</v>
      </c>
      <c r="H91" s="3">
        <v>20</v>
      </c>
      <c r="I91" s="3">
        <f t="shared" si="22"/>
        <v>1.1999999999999999E-2</v>
      </c>
      <c r="J91" s="3">
        <f t="shared" si="23"/>
        <v>2.2000000000000002E-2</v>
      </c>
      <c r="K91" s="3">
        <f t="shared" si="24"/>
        <v>0.14399999999999999</v>
      </c>
      <c r="L91" s="3">
        <f t="shared" si="16"/>
        <v>9.1813312930374882E-2</v>
      </c>
      <c r="M91" s="3">
        <f t="shared" si="17"/>
        <v>0.16832440703902066</v>
      </c>
      <c r="N91" s="3">
        <f t="shared" si="18"/>
        <v>1.1017597551644986</v>
      </c>
      <c r="O91" s="3" t="s">
        <v>173</v>
      </c>
      <c r="P91" s="3" t="s">
        <v>201</v>
      </c>
    </row>
    <row r="92" spans="1:20" x14ac:dyDescent="0.25">
      <c r="A92" s="2" t="s">
        <v>48</v>
      </c>
      <c r="B92" s="3" t="s">
        <v>53</v>
      </c>
      <c r="C92" s="3">
        <v>1</v>
      </c>
      <c r="D92" s="3" t="s">
        <v>64</v>
      </c>
      <c r="E92" s="3">
        <v>3.5999999999999997E-2</v>
      </c>
      <c r="F92" s="3" t="s">
        <v>136</v>
      </c>
      <c r="G92" s="3" t="s">
        <v>167</v>
      </c>
      <c r="H92" s="3">
        <v>20</v>
      </c>
      <c r="I92" s="3">
        <f t="shared" si="22"/>
        <v>1.1999999999999999E-2</v>
      </c>
      <c r="J92" s="3">
        <f t="shared" si="23"/>
        <v>2.2000000000000002E-2</v>
      </c>
      <c r="K92" s="3">
        <f t="shared" si="24"/>
        <v>0.14399999999999999</v>
      </c>
      <c r="L92" s="3">
        <f t="shared" si="16"/>
        <v>0.33333333333333331</v>
      </c>
      <c r="M92" s="3">
        <f t="shared" si="17"/>
        <v>0.61111111111111127</v>
      </c>
      <c r="N92" s="3">
        <f t="shared" si="18"/>
        <v>4</v>
      </c>
      <c r="P92" s="3" t="s">
        <v>201</v>
      </c>
    </row>
    <row r="93" spans="1:20" x14ac:dyDescent="0.25">
      <c r="A93" s="2" t="s">
        <v>48</v>
      </c>
      <c r="B93" s="3" t="s">
        <v>53</v>
      </c>
      <c r="C93" s="3">
        <v>2</v>
      </c>
      <c r="D93" s="3" t="s">
        <v>64</v>
      </c>
      <c r="E93" s="3">
        <v>3.6200000000000003E-2</v>
      </c>
      <c r="F93" s="3" t="s">
        <v>136</v>
      </c>
      <c r="G93" s="3" t="s">
        <v>167</v>
      </c>
      <c r="H93" s="3">
        <v>20</v>
      </c>
      <c r="I93" s="3">
        <f t="shared" si="22"/>
        <v>1.1999999999999999E-2</v>
      </c>
      <c r="J93" s="3">
        <f t="shared" si="23"/>
        <v>2.2000000000000002E-2</v>
      </c>
      <c r="K93" s="3">
        <f t="shared" si="24"/>
        <v>0.14399999999999999</v>
      </c>
      <c r="L93" s="3">
        <f t="shared" si="16"/>
        <v>0.33149171270718225</v>
      </c>
      <c r="M93" s="3">
        <f t="shared" si="17"/>
        <v>0.60773480662983426</v>
      </c>
      <c r="N93" s="3">
        <f t="shared" si="18"/>
        <v>3.977900552486187</v>
      </c>
      <c r="P93" s="3" t="s">
        <v>201</v>
      </c>
    </row>
    <row r="94" spans="1:20" x14ac:dyDescent="0.25">
      <c r="A94" s="2" t="s">
        <v>48</v>
      </c>
      <c r="B94" s="3" t="s">
        <v>53</v>
      </c>
      <c r="C94" s="3">
        <v>3</v>
      </c>
      <c r="D94" s="3" t="s">
        <v>117</v>
      </c>
      <c r="E94" s="3">
        <v>3.56E-2</v>
      </c>
      <c r="F94" s="3" t="s">
        <v>136</v>
      </c>
      <c r="G94" s="3" t="s">
        <v>167</v>
      </c>
      <c r="H94" s="3">
        <v>20</v>
      </c>
      <c r="I94" s="3">
        <f t="shared" si="22"/>
        <v>1.1999999999999999E-2</v>
      </c>
      <c r="J94" s="3">
        <f t="shared" si="23"/>
        <v>2.2000000000000002E-2</v>
      </c>
      <c r="K94" s="3">
        <f t="shared" si="24"/>
        <v>0.14399999999999999</v>
      </c>
      <c r="L94" s="3">
        <f t="shared" si="16"/>
        <v>0.33707865168539319</v>
      </c>
      <c r="M94" s="3">
        <f t="shared" si="17"/>
        <v>0.61797752808988771</v>
      </c>
      <c r="N94" s="3">
        <f t="shared" si="18"/>
        <v>4.0449438202247192</v>
      </c>
      <c r="P94" s="3" t="s">
        <v>201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workbookViewId="0">
      <selection activeCell="E2" sqref="E2:F50"/>
    </sheetView>
  </sheetViews>
  <sheetFormatPr defaultRowHeight="15" x14ac:dyDescent="0.25"/>
  <cols>
    <col min="2" max="2" width="19.28515625" customWidth="1"/>
    <col min="5" max="5" width="13.140625" bestFit="1" customWidth="1"/>
    <col min="6" max="6" width="27.85546875" customWidth="1"/>
  </cols>
  <sheetData>
    <row r="1" spans="1:6" x14ac:dyDescent="0.25">
      <c r="A1" t="s">
        <v>213</v>
      </c>
      <c r="B1" t="s">
        <v>214</v>
      </c>
      <c r="C1" t="s">
        <v>215</v>
      </c>
    </row>
    <row r="2" spans="1:6" x14ac:dyDescent="0.25">
      <c r="A2" t="s">
        <v>1</v>
      </c>
      <c r="B2" t="s">
        <v>216</v>
      </c>
      <c r="C2">
        <v>0.1133</v>
      </c>
      <c r="E2" s="7" t="s">
        <v>248</v>
      </c>
      <c r="F2" t="s">
        <v>255</v>
      </c>
    </row>
    <row r="3" spans="1:6" x14ac:dyDescent="0.25">
      <c r="A3" t="s">
        <v>1</v>
      </c>
      <c r="B3" t="s">
        <v>217</v>
      </c>
      <c r="C3">
        <v>0.1799</v>
      </c>
      <c r="E3" s="8" t="s">
        <v>1</v>
      </c>
      <c r="F3" s="9">
        <v>0.34400000000000003</v>
      </c>
    </row>
    <row r="4" spans="1:6" x14ac:dyDescent="0.25">
      <c r="A4" t="s">
        <v>1</v>
      </c>
      <c r="B4" t="s">
        <v>218</v>
      </c>
      <c r="C4">
        <v>5.0799999999999998E-2</v>
      </c>
      <c r="E4" s="8" t="s">
        <v>2</v>
      </c>
      <c r="F4" s="9">
        <v>8.7599999999999997E-2</v>
      </c>
    </row>
    <row r="5" spans="1:6" x14ac:dyDescent="0.25">
      <c r="A5" t="s">
        <v>2</v>
      </c>
      <c r="B5" t="s">
        <v>217</v>
      </c>
      <c r="C5">
        <v>8.7599999999999997E-2</v>
      </c>
      <c r="E5" s="8" t="s">
        <v>3</v>
      </c>
      <c r="F5" s="9">
        <v>0.30570000000000003</v>
      </c>
    </row>
    <row r="6" spans="1:6" x14ac:dyDescent="0.25">
      <c r="A6" t="s">
        <v>3</v>
      </c>
      <c r="B6" t="s">
        <v>217</v>
      </c>
      <c r="C6">
        <v>0.30570000000000003</v>
      </c>
      <c r="E6" s="8" t="s">
        <v>4</v>
      </c>
      <c r="F6" s="9">
        <v>0.18790000000000001</v>
      </c>
    </row>
    <row r="7" spans="1:6" x14ac:dyDescent="0.25">
      <c r="A7" t="s">
        <v>4</v>
      </c>
      <c r="B7" t="s">
        <v>219</v>
      </c>
      <c r="C7">
        <v>5.4800000000000001E-2</v>
      </c>
      <c r="E7" s="8" t="s">
        <v>5</v>
      </c>
      <c r="F7" s="9">
        <v>0.1132</v>
      </c>
    </row>
    <row r="8" spans="1:6" x14ac:dyDescent="0.25">
      <c r="A8" t="s">
        <v>4</v>
      </c>
      <c r="B8" t="s">
        <v>216</v>
      </c>
      <c r="C8">
        <v>7.4499999999999997E-2</v>
      </c>
      <c r="E8" s="8" t="s">
        <v>6</v>
      </c>
      <c r="F8" s="9">
        <v>0.34420000000000001</v>
      </c>
    </row>
    <row r="9" spans="1:6" x14ac:dyDescent="0.25">
      <c r="A9" t="s">
        <v>4</v>
      </c>
      <c r="B9" t="s">
        <v>220</v>
      </c>
      <c r="C9">
        <v>5.8599999999999999E-2</v>
      </c>
      <c r="E9" s="8" t="s">
        <v>7</v>
      </c>
      <c r="F9" s="9">
        <v>0.1961</v>
      </c>
    </row>
    <row r="10" spans="1:6" x14ac:dyDescent="0.25">
      <c r="A10" t="s">
        <v>5</v>
      </c>
      <c r="B10" t="s">
        <v>217</v>
      </c>
      <c r="C10">
        <v>3.5999999999999997E-2</v>
      </c>
      <c r="E10" s="8" t="s">
        <v>8</v>
      </c>
      <c r="F10" s="9">
        <v>0.18960000000000002</v>
      </c>
    </row>
    <row r="11" spans="1:6" x14ac:dyDescent="0.25">
      <c r="A11" t="s">
        <v>5</v>
      </c>
      <c r="B11" t="s">
        <v>221</v>
      </c>
      <c r="C11">
        <v>7.7200000000000005E-2</v>
      </c>
      <c r="E11" s="8" t="s">
        <v>9</v>
      </c>
      <c r="F11" s="9">
        <v>3.4280000000000005E-2</v>
      </c>
    </row>
    <row r="12" spans="1:6" x14ac:dyDescent="0.25">
      <c r="A12" t="s">
        <v>6</v>
      </c>
      <c r="B12" t="s">
        <v>217</v>
      </c>
      <c r="C12">
        <v>0.114</v>
      </c>
      <c r="E12" s="8" t="s">
        <v>10</v>
      </c>
      <c r="F12" s="9">
        <v>8.6000000000000007E-2</v>
      </c>
    </row>
    <row r="13" spans="1:6" x14ac:dyDescent="0.25">
      <c r="A13" t="s">
        <v>6</v>
      </c>
      <c r="B13" t="s">
        <v>65</v>
      </c>
      <c r="C13">
        <v>2.4E-2</v>
      </c>
      <c r="E13" s="8" t="s">
        <v>11</v>
      </c>
      <c r="F13" s="9">
        <v>3.04E-2</v>
      </c>
    </row>
    <row r="14" spans="1:6" x14ac:dyDescent="0.25">
      <c r="A14" t="s">
        <v>6</v>
      </c>
      <c r="B14" t="s">
        <v>218</v>
      </c>
      <c r="C14">
        <v>7.3599999999999999E-2</v>
      </c>
      <c r="E14" s="8" t="s">
        <v>12</v>
      </c>
      <c r="F14" s="9">
        <v>0.1134</v>
      </c>
    </row>
    <row r="15" spans="1:6" x14ac:dyDescent="0.25">
      <c r="A15" t="s">
        <v>6</v>
      </c>
      <c r="B15" t="s">
        <v>222</v>
      </c>
      <c r="C15">
        <v>0.1326</v>
      </c>
      <c r="E15" s="8" t="s">
        <v>13</v>
      </c>
      <c r="F15" s="9">
        <v>4.1999999999999996E-2</v>
      </c>
    </row>
    <row r="16" spans="1:6" x14ac:dyDescent="0.25">
      <c r="A16" t="s">
        <v>7</v>
      </c>
      <c r="B16" t="s">
        <v>218</v>
      </c>
      <c r="C16">
        <v>0.1961</v>
      </c>
      <c r="E16" s="8" t="s">
        <v>14</v>
      </c>
      <c r="F16" s="9">
        <v>0.1215</v>
      </c>
    </row>
    <row r="17" spans="1:6" x14ac:dyDescent="0.25">
      <c r="A17" t="s">
        <v>8</v>
      </c>
      <c r="B17" t="s">
        <v>219</v>
      </c>
      <c r="C17">
        <v>1.34E-2</v>
      </c>
      <c r="E17" s="8" t="s">
        <v>15</v>
      </c>
      <c r="F17" s="9">
        <v>0.15959999999999999</v>
      </c>
    </row>
    <row r="18" spans="1:6" x14ac:dyDescent="0.25">
      <c r="A18" t="s">
        <v>8</v>
      </c>
      <c r="B18" t="s">
        <v>65</v>
      </c>
      <c r="C18">
        <v>0.11750000000000001</v>
      </c>
      <c r="E18" s="8" t="s">
        <v>16</v>
      </c>
      <c r="F18" s="9">
        <v>5.7999999999999996E-2</v>
      </c>
    </row>
    <row r="19" spans="1:6" x14ac:dyDescent="0.25">
      <c r="A19" t="s">
        <v>8</v>
      </c>
      <c r="B19" t="s">
        <v>218</v>
      </c>
      <c r="C19">
        <v>5.8700000000000002E-2</v>
      </c>
      <c r="E19" s="8" t="s">
        <v>17</v>
      </c>
      <c r="F19" s="9">
        <v>1.47E-2</v>
      </c>
    </row>
    <row r="20" spans="1:6" x14ac:dyDescent="0.25">
      <c r="A20" t="s">
        <v>9</v>
      </c>
      <c r="B20" t="s">
        <v>219</v>
      </c>
      <c r="C20">
        <v>1.4280000000000001E-2</v>
      </c>
      <c r="E20" s="8" t="s">
        <v>18</v>
      </c>
      <c r="F20" s="9">
        <v>0.1593</v>
      </c>
    </row>
    <row r="21" spans="1:6" x14ac:dyDescent="0.25">
      <c r="A21" t="s">
        <v>9</v>
      </c>
      <c r="B21" t="s">
        <v>218</v>
      </c>
      <c r="C21">
        <v>0.02</v>
      </c>
      <c r="E21" s="8" t="s">
        <v>19</v>
      </c>
      <c r="F21" s="9">
        <v>5.2900000000000003E-2</v>
      </c>
    </row>
    <row r="22" spans="1:6" x14ac:dyDescent="0.25">
      <c r="A22" t="s">
        <v>10</v>
      </c>
      <c r="B22" t="s">
        <v>216</v>
      </c>
      <c r="C22">
        <v>4.1399999999999999E-2</v>
      </c>
      <c r="E22" s="8" t="s">
        <v>20</v>
      </c>
      <c r="F22" s="9">
        <v>0.22850000000000001</v>
      </c>
    </row>
    <row r="23" spans="1:6" x14ac:dyDescent="0.25">
      <c r="A23" t="s">
        <v>10</v>
      </c>
      <c r="B23" t="s">
        <v>223</v>
      </c>
      <c r="C23">
        <v>2.23E-2</v>
      </c>
      <c r="E23" s="8" t="s">
        <v>21</v>
      </c>
      <c r="F23" s="9">
        <v>0.11550000000000001</v>
      </c>
    </row>
    <row r="24" spans="1:6" x14ac:dyDescent="0.25">
      <c r="A24" t="s">
        <v>10</v>
      </c>
      <c r="B24" t="s">
        <v>224</v>
      </c>
      <c r="C24">
        <v>2.23E-2</v>
      </c>
      <c r="E24" s="8" t="s">
        <v>22</v>
      </c>
      <c r="F24" s="9">
        <v>0.2671</v>
      </c>
    </row>
    <row r="25" spans="1:6" x14ac:dyDescent="0.25">
      <c r="A25" t="s">
        <v>11</v>
      </c>
      <c r="B25" t="s">
        <v>221</v>
      </c>
      <c r="C25">
        <v>3.04E-2</v>
      </c>
      <c r="E25" s="8" t="s">
        <v>23</v>
      </c>
      <c r="F25" s="9">
        <v>2.2700000000000001E-2</v>
      </c>
    </row>
    <row r="26" spans="1:6" x14ac:dyDescent="0.25">
      <c r="A26" t="s">
        <v>12</v>
      </c>
      <c r="B26" t="s">
        <v>218</v>
      </c>
      <c r="C26">
        <v>0.1134</v>
      </c>
      <c r="E26" s="8" t="s">
        <v>24</v>
      </c>
      <c r="F26" s="9">
        <v>0.1166</v>
      </c>
    </row>
    <row r="27" spans="1:6" x14ac:dyDescent="0.25">
      <c r="A27" t="s">
        <v>13</v>
      </c>
      <c r="B27" t="s">
        <v>225</v>
      </c>
      <c r="C27">
        <v>4.1999999999999996E-2</v>
      </c>
      <c r="E27" s="8" t="s">
        <v>25</v>
      </c>
      <c r="F27" s="9">
        <v>2.06E-2</v>
      </c>
    </row>
    <row r="28" spans="1:6" x14ac:dyDescent="0.25">
      <c r="A28" t="s">
        <v>14</v>
      </c>
      <c r="B28" t="s">
        <v>219</v>
      </c>
      <c r="C28">
        <v>2.2800000000000001E-2</v>
      </c>
      <c r="E28" s="8" t="s">
        <v>26</v>
      </c>
      <c r="F28" s="9">
        <v>0.1037</v>
      </c>
    </row>
    <row r="29" spans="1:6" x14ac:dyDescent="0.25">
      <c r="A29" t="s">
        <v>14</v>
      </c>
      <c r="B29" t="s">
        <v>221</v>
      </c>
      <c r="C29">
        <v>8.2699999999999996E-2</v>
      </c>
      <c r="E29" s="8" t="s">
        <v>27</v>
      </c>
      <c r="F29" s="9">
        <v>8.5699999999999998E-2</v>
      </c>
    </row>
    <row r="30" spans="1:6" x14ac:dyDescent="0.25">
      <c r="A30" t="s">
        <v>14</v>
      </c>
      <c r="B30" t="s">
        <v>222</v>
      </c>
      <c r="C30">
        <v>1.6E-2</v>
      </c>
      <c r="E30" s="8" t="s">
        <v>28</v>
      </c>
      <c r="F30" s="9">
        <v>8.6400000000000005E-2</v>
      </c>
    </row>
    <row r="31" spans="1:6" x14ac:dyDescent="0.25">
      <c r="A31" t="s">
        <v>15</v>
      </c>
      <c r="B31" t="s">
        <v>219</v>
      </c>
      <c r="C31">
        <v>3.9E-2</v>
      </c>
      <c r="E31" s="8" t="s">
        <v>29</v>
      </c>
      <c r="F31" s="9">
        <v>2.0799999999999999E-2</v>
      </c>
    </row>
    <row r="32" spans="1:6" x14ac:dyDescent="0.25">
      <c r="A32" t="s">
        <v>15</v>
      </c>
      <c r="B32" t="s">
        <v>225</v>
      </c>
      <c r="C32">
        <v>0.1206</v>
      </c>
      <c r="E32" s="8" t="s">
        <v>30</v>
      </c>
      <c r="F32" s="9">
        <v>0.11169999999999999</v>
      </c>
    </row>
    <row r="33" spans="1:6" x14ac:dyDescent="0.25">
      <c r="A33" t="s">
        <v>16</v>
      </c>
      <c r="B33" t="s">
        <v>216</v>
      </c>
      <c r="C33">
        <v>4.2999999999999997E-2</v>
      </c>
      <c r="E33" s="8" t="s">
        <v>31</v>
      </c>
      <c r="F33" s="9">
        <v>0.85360000000000003</v>
      </c>
    </row>
    <row r="34" spans="1:6" x14ac:dyDescent="0.25">
      <c r="A34" t="s">
        <v>16</v>
      </c>
      <c r="B34" t="s">
        <v>218</v>
      </c>
      <c r="C34">
        <v>1.4999999999999999E-2</v>
      </c>
      <c r="E34" s="8" t="s">
        <v>32</v>
      </c>
      <c r="F34" s="9">
        <v>0.38885000000000003</v>
      </c>
    </row>
    <row r="35" spans="1:6" x14ac:dyDescent="0.25">
      <c r="A35" t="s">
        <v>17</v>
      </c>
      <c r="B35" t="s">
        <v>219</v>
      </c>
      <c r="C35">
        <v>7.1999999999999998E-3</v>
      </c>
      <c r="E35" s="8" t="s">
        <v>33</v>
      </c>
      <c r="F35" s="9">
        <v>0.48420000000000002</v>
      </c>
    </row>
    <row r="36" spans="1:6" x14ac:dyDescent="0.25">
      <c r="A36" t="s">
        <v>17</v>
      </c>
      <c r="B36" t="s">
        <v>225</v>
      </c>
      <c r="C36">
        <v>7.4999999999999997E-3</v>
      </c>
      <c r="E36" s="8" t="s">
        <v>34</v>
      </c>
      <c r="F36" s="9">
        <v>0.2878</v>
      </c>
    </row>
    <row r="37" spans="1:6" x14ac:dyDescent="0.25">
      <c r="A37" t="s">
        <v>18</v>
      </c>
      <c r="B37" t="s">
        <v>218</v>
      </c>
      <c r="C37">
        <v>0.1593</v>
      </c>
      <c r="E37" s="8" t="s">
        <v>35</v>
      </c>
      <c r="F37" s="9">
        <v>0.22559999999999999</v>
      </c>
    </row>
    <row r="38" spans="1:6" x14ac:dyDescent="0.25">
      <c r="A38" t="s">
        <v>19</v>
      </c>
      <c r="B38" t="s">
        <v>218</v>
      </c>
      <c r="C38">
        <v>5.2900000000000003E-2</v>
      </c>
      <c r="E38" s="8" t="s">
        <v>36</v>
      </c>
      <c r="F38" s="9">
        <v>0.2</v>
      </c>
    </row>
    <row r="39" spans="1:6" x14ac:dyDescent="0.25">
      <c r="A39" t="s">
        <v>20</v>
      </c>
      <c r="B39" t="s">
        <v>224</v>
      </c>
      <c r="C39">
        <v>0.22850000000000001</v>
      </c>
      <c r="E39" s="8" t="s">
        <v>37</v>
      </c>
      <c r="F39" s="9">
        <v>0.1227</v>
      </c>
    </row>
    <row r="40" spans="1:6" x14ac:dyDescent="0.25">
      <c r="A40" t="s">
        <v>21</v>
      </c>
      <c r="B40" t="s">
        <v>218</v>
      </c>
      <c r="C40">
        <v>0.11550000000000001</v>
      </c>
      <c r="E40" s="8" t="s">
        <v>38</v>
      </c>
      <c r="F40" s="9">
        <v>9.5200000000000007E-2</v>
      </c>
    </row>
    <row r="41" spans="1:6" x14ac:dyDescent="0.25">
      <c r="A41" t="s">
        <v>22</v>
      </c>
      <c r="B41" t="s">
        <v>217</v>
      </c>
      <c r="C41">
        <v>0.2671</v>
      </c>
      <c r="E41" s="8" t="s">
        <v>39</v>
      </c>
      <c r="F41" s="9">
        <v>0.20119999999999999</v>
      </c>
    </row>
    <row r="42" spans="1:6" x14ac:dyDescent="0.25">
      <c r="A42" t="s">
        <v>23</v>
      </c>
      <c r="B42" t="s">
        <v>219</v>
      </c>
      <c r="C42">
        <v>2.2700000000000001E-2</v>
      </c>
      <c r="E42" s="8" t="s">
        <v>40</v>
      </c>
      <c r="F42" s="9">
        <v>0.04</v>
      </c>
    </row>
    <row r="43" spans="1:6" x14ac:dyDescent="0.25">
      <c r="A43" t="s">
        <v>24</v>
      </c>
      <c r="B43" t="s">
        <v>218</v>
      </c>
      <c r="C43">
        <v>0.1166</v>
      </c>
      <c r="E43" s="8" t="s">
        <v>41</v>
      </c>
      <c r="F43" s="9">
        <v>3.4000000000000002E-2</v>
      </c>
    </row>
    <row r="44" spans="1:6" x14ac:dyDescent="0.25">
      <c r="A44" t="s">
        <v>25</v>
      </c>
      <c r="B44" t="s">
        <v>216</v>
      </c>
      <c r="C44">
        <v>2.06E-2</v>
      </c>
      <c r="E44" s="8" t="s">
        <v>42</v>
      </c>
      <c r="F44" s="9">
        <v>0.17720000000000002</v>
      </c>
    </row>
    <row r="45" spans="1:6" x14ac:dyDescent="0.25">
      <c r="A45" t="s">
        <v>26</v>
      </c>
      <c r="B45" t="s">
        <v>217</v>
      </c>
      <c r="C45">
        <v>0.1037</v>
      </c>
      <c r="E45" s="8" t="s">
        <v>43</v>
      </c>
      <c r="F45" s="9">
        <v>0.17560000000000001</v>
      </c>
    </row>
    <row r="46" spans="1:6" x14ac:dyDescent="0.25">
      <c r="A46" t="s">
        <v>27</v>
      </c>
      <c r="B46" t="s">
        <v>217</v>
      </c>
      <c r="C46">
        <v>8.5699999999999998E-2</v>
      </c>
      <c r="E46" s="8" t="s">
        <v>44</v>
      </c>
      <c r="F46" s="9">
        <v>7.7999999999999996E-3</v>
      </c>
    </row>
    <row r="47" spans="1:6" x14ac:dyDescent="0.25">
      <c r="A47" t="s">
        <v>28</v>
      </c>
      <c r="B47" t="s">
        <v>217</v>
      </c>
      <c r="C47">
        <v>8.6400000000000005E-2</v>
      </c>
      <c r="E47" s="8" t="s">
        <v>45</v>
      </c>
      <c r="F47" s="9">
        <v>8.48E-2</v>
      </c>
    </row>
    <row r="48" spans="1:6" x14ac:dyDescent="0.25">
      <c r="A48" t="s">
        <v>29</v>
      </c>
      <c r="B48" t="s">
        <v>218</v>
      </c>
      <c r="C48">
        <v>2.0799999999999999E-2</v>
      </c>
      <c r="E48" s="8" t="s">
        <v>46</v>
      </c>
      <c r="F48" s="9">
        <v>0.23979999999999999</v>
      </c>
    </row>
    <row r="49" spans="1:6" x14ac:dyDescent="0.25">
      <c r="A49" t="s">
        <v>30</v>
      </c>
      <c r="B49" t="s">
        <v>218</v>
      </c>
      <c r="C49">
        <v>0.11169999999999999</v>
      </c>
      <c r="E49" s="8" t="s">
        <v>47</v>
      </c>
      <c r="F49" s="9">
        <v>0.16350000000000001</v>
      </c>
    </row>
    <row r="50" spans="1:6" x14ac:dyDescent="0.25">
      <c r="A50" t="s">
        <v>31</v>
      </c>
      <c r="B50" t="s">
        <v>217</v>
      </c>
      <c r="C50">
        <v>0.85360000000000003</v>
      </c>
      <c r="E50" s="8" t="s">
        <v>48</v>
      </c>
      <c r="F50" s="9">
        <v>0.10780000000000001</v>
      </c>
    </row>
    <row r="51" spans="1:6" x14ac:dyDescent="0.25">
      <c r="A51" t="s">
        <v>32</v>
      </c>
      <c r="B51" t="s">
        <v>225</v>
      </c>
      <c r="C51">
        <v>5.9949999999999996E-2</v>
      </c>
      <c r="E51" s="8" t="s">
        <v>249</v>
      </c>
      <c r="F51" s="9"/>
    </row>
    <row r="52" spans="1:6" x14ac:dyDescent="0.25">
      <c r="A52" t="s">
        <v>32</v>
      </c>
      <c r="B52" t="s">
        <v>216</v>
      </c>
      <c r="C52">
        <v>0.32890000000000003</v>
      </c>
      <c r="E52" s="8" t="s">
        <v>250</v>
      </c>
      <c r="F52" s="9">
        <v>7.7093300000000005</v>
      </c>
    </row>
    <row r="53" spans="1:6" x14ac:dyDescent="0.25">
      <c r="A53" t="s">
        <v>33</v>
      </c>
      <c r="B53" t="s">
        <v>219</v>
      </c>
      <c r="C53">
        <v>0.48420000000000002</v>
      </c>
    </row>
    <row r="54" spans="1:6" x14ac:dyDescent="0.25">
      <c r="A54" t="s">
        <v>34</v>
      </c>
      <c r="B54" t="s">
        <v>219</v>
      </c>
      <c r="C54">
        <v>0.19289999999999999</v>
      </c>
    </row>
    <row r="55" spans="1:6" x14ac:dyDescent="0.25">
      <c r="A55" t="s">
        <v>34</v>
      </c>
      <c r="B55" t="s">
        <v>218</v>
      </c>
      <c r="C55">
        <v>9.4899999999999998E-2</v>
      </c>
    </row>
    <row r="56" spans="1:6" x14ac:dyDescent="0.25">
      <c r="A56" t="s">
        <v>35</v>
      </c>
      <c r="B56" t="s">
        <v>217</v>
      </c>
      <c r="C56">
        <v>0.22559999999999999</v>
      </c>
    </row>
    <row r="57" spans="1:6" x14ac:dyDescent="0.25">
      <c r="A57" t="s">
        <v>36</v>
      </c>
      <c r="B57" t="s">
        <v>223</v>
      </c>
      <c r="C57">
        <v>0.16</v>
      </c>
    </row>
    <row r="58" spans="1:6" x14ac:dyDescent="0.25">
      <c r="A58" t="s">
        <v>36</v>
      </c>
      <c r="B58" t="s">
        <v>217</v>
      </c>
      <c r="C58">
        <v>0.04</v>
      </c>
    </row>
    <row r="59" spans="1:6" x14ac:dyDescent="0.25">
      <c r="A59" t="s">
        <v>37</v>
      </c>
      <c r="B59" t="s">
        <v>217</v>
      </c>
      <c r="C59">
        <v>0.1003</v>
      </c>
    </row>
    <row r="60" spans="1:6" x14ac:dyDescent="0.25">
      <c r="A60" t="s">
        <v>37</v>
      </c>
      <c r="B60" t="s">
        <v>218</v>
      </c>
      <c r="C60">
        <v>2.24E-2</v>
      </c>
    </row>
    <row r="61" spans="1:6" x14ac:dyDescent="0.25">
      <c r="A61" t="s">
        <v>38</v>
      </c>
      <c r="B61" t="s">
        <v>217</v>
      </c>
      <c r="C61">
        <v>5.7200000000000001E-2</v>
      </c>
    </row>
    <row r="62" spans="1:6" x14ac:dyDescent="0.25">
      <c r="A62" t="s">
        <v>38</v>
      </c>
      <c r="B62" t="s">
        <v>218</v>
      </c>
      <c r="C62">
        <v>3.7999999999999999E-2</v>
      </c>
    </row>
    <row r="63" spans="1:6" x14ac:dyDescent="0.25">
      <c r="A63" t="s">
        <v>39</v>
      </c>
      <c r="B63" t="s">
        <v>216</v>
      </c>
      <c r="C63">
        <v>0.16969999999999999</v>
      </c>
    </row>
    <row r="64" spans="1:6" x14ac:dyDescent="0.25">
      <c r="A64" t="s">
        <v>39</v>
      </c>
      <c r="B64" t="s">
        <v>217</v>
      </c>
      <c r="C64">
        <v>3.15E-2</v>
      </c>
    </row>
    <row r="65" spans="1:3" x14ac:dyDescent="0.25">
      <c r="A65" t="s">
        <v>40</v>
      </c>
      <c r="B65" t="s">
        <v>219</v>
      </c>
      <c r="C65">
        <v>0.04</v>
      </c>
    </row>
    <row r="66" spans="1:3" x14ac:dyDescent="0.25">
      <c r="A66" t="s">
        <v>41</v>
      </c>
      <c r="B66" t="s">
        <v>219</v>
      </c>
      <c r="C66">
        <v>3.4000000000000002E-2</v>
      </c>
    </row>
    <row r="67" spans="1:3" x14ac:dyDescent="0.25">
      <c r="A67" t="s">
        <v>42</v>
      </c>
      <c r="B67" t="s">
        <v>219</v>
      </c>
      <c r="C67">
        <v>0.10150000000000001</v>
      </c>
    </row>
    <row r="68" spans="1:3" x14ac:dyDescent="0.25">
      <c r="A68" t="s">
        <v>42</v>
      </c>
      <c r="B68" t="s">
        <v>218</v>
      </c>
      <c r="C68">
        <v>7.5700000000000003E-2</v>
      </c>
    </row>
    <row r="69" spans="1:3" x14ac:dyDescent="0.25">
      <c r="A69" t="s">
        <v>43</v>
      </c>
      <c r="B69" t="s">
        <v>218</v>
      </c>
      <c r="C69">
        <v>0.17560000000000001</v>
      </c>
    </row>
    <row r="70" spans="1:3" x14ac:dyDescent="0.25">
      <c r="A70" t="s">
        <v>44</v>
      </c>
      <c r="B70" t="s">
        <v>218</v>
      </c>
      <c r="C70">
        <v>7.7999999999999996E-3</v>
      </c>
    </row>
    <row r="71" spans="1:3" x14ac:dyDescent="0.25">
      <c r="A71" t="s">
        <v>45</v>
      </c>
      <c r="B71" t="s">
        <v>219</v>
      </c>
      <c r="C71">
        <v>5.0799999999999998E-2</v>
      </c>
    </row>
    <row r="72" spans="1:3" x14ac:dyDescent="0.25">
      <c r="A72" t="s">
        <v>45</v>
      </c>
      <c r="B72" t="s">
        <v>218</v>
      </c>
      <c r="C72">
        <v>3.4000000000000002E-2</v>
      </c>
    </row>
    <row r="73" spans="1:3" x14ac:dyDescent="0.25">
      <c r="A73" t="s">
        <v>46</v>
      </c>
      <c r="B73" t="s">
        <v>219</v>
      </c>
      <c r="C73">
        <v>0.15229999999999999</v>
      </c>
    </row>
    <row r="74" spans="1:3" x14ac:dyDescent="0.25">
      <c r="A74" t="s">
        <v>46</v>
      </c>
      <c r="B74" t="s">
        <v>218</v>
      </c>
      <c r="C74">
        <v>8.7499999999999994E-2</v>
      </c>
    </row>
    <row r="75" spans="1:3" x14ac:dyDescent="0.25">
      <c r="A75" t="s">
        <v>47</v>
      </c>
      <c r="B75" t="s">
        <v>221</v>
      </c>
      <c r="C75">
        <v>0.16350000000000001</v>
      </c>
    </row>
    <row r="76" spans="1:3" x14ac:dyDescent="0.25">
      <c r="A76" t="s">
        <v>48</v>
      </c>
      <c r="B76" t="s">
        <v>218</v>
      </c>
      <c r="C76">
        <v>7.22E-2</v>
      </c>
    </row>
    <row r="77" spans="1:3" x14ac:dyDescent="0.25">
      <c r="A77" t="s">
        <v>48</v>
      </c>
      <c r="B77" t="s">
        <v>222</v>
      </c>
      <c r="C77">
        <v>3.56E-2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topLeftCell="K3" workbookViewId="0">
      <selection activeCell="P18" sqref="P18:S22"/>
    </sheetView>
  </sheetViews>
  <sheetFormatPr defaultRowHeight="15" x14ac:dyDescent="0.25"/>
  <cols>
    <col min="2" max="2" width="13.140625" customWidth="1"/>
    <col min="3" max="3" width="12.85546875" customWidth="1"/>
    <col min="4" max="5" width="12.5703125" customWidth="1"/>
    <col min="11" max="11" width="13.140625" bestFit="1" customWidth="1"/>
    <col min="12" max="12" width="17.5703125" customWidth="1"/>
    <col min="13" max="13" width="17.28515625" customWidth="1"/>
    <col min="14" max="14" width="16.42578125" customWidth="1"/>
    <col min="16" max="16" width="13.140625" customWidth="1"/>
    <col min="17" max="17" width="23.28515625" customWidth="1"/>
    <col min="18" max="18" width="23" bestFit="1" customWidth="1"/>
    <col min="19" max="19" width="23" customWidth="1"/>
  </cols>
  <sheetData>
    <row r="1" spans="1:22" x14ac:dyDescent="0.25">
      <c r="B1" t="s">
        <v>256</v>
      </c>
    </row>
    <row r="3" spans="1:22" x14ac:dyDescent="0.25">
      <c r="A3" t="s">
        <v>49</v>
      </c>
      <c r="B3" s="7" t="s">
        <v>213</v>
      </c>
      <c r="C3" t="s">
        <v>251</v>
      </c>
      <c r="D3" t="s">
        <v>252</v>
      </c>
      <c r="E3" t="s">
        <v>253</v>
      </c>
      <c r="F3" t="s">
        <v>254</v>
      </c>
      <c r="G3" t="s">
        <v>226</v>
      </c>
      <c r="H3" t="s">
        <v>228</v>
      </c>
      <c r="I3" t="s">
        <v>227</v>
      </c>
      <c r="K3" s="10"/>
      <c r="L3" s="11"/>
      <c r="Q3" t="s">
        <v>226</v>
      </c>
      <c r="S3" t="s">
        <v>228</v>
      </c>
      <c r="U3" t="s">
        <v>227</v>
      </c>
    </row>
    <row r="4" spans="1:22" x14ac:dyDescent="0.25">
      <c r="A4" t="s">
        <v>259</v>
      </c>
      <c r="B4" s="8" t="s">
        <v>1</v>
      </c>
      <c r="C4" s="9">
        <v>0.53999999999999992</v>
      </c>
      <c r="D4" s="9">
        <v>0.9900000000000001</v>
      </c>
      <c r="E4" s="9">
        <v>6.4799999999999995</v>
      </c>
      <c r="F4">
        <v>0.34400000000000003</v>
      </c>
      <c r="G4">
        <v>1.5697674418604648</v>
      </c>
      <c r="H4">
        <v>2.8779069767441863</v>
      </c>
      <c r="I4">
        <v>18.837209302325579</v>
      </c>
      <c r="K4" s="7" t="s">
        <v>248</v>
      </c>
      <c r="L4" t="s">
        <v>267</v>
      </c>
      <c r="M4" t="s">
        <v>268</v>
      </c>
      <c r="N4" t="s">
        <v>269</v>
      </c>
      <c r="P4" t="s">
        <v>257</v>
      </c>
      <c r="Q4" s="17">
        <v>16.389254165449106</v>
      </c>
      <c r="R4" s="17">
        <v>10.614940100406356</v>
      </c>
      <c r="S4" s="17">
        <v>30.046965969990037</v>
      </c>
      <c r="T4" s="17">
        <v>19.460723517411658</v>
      </c>
      <c r="U4" s="17">
        <v>196.67104998538923</v>
      </c>
      <c r="V4" s="17">
        <v>127.37928120487631</v>
      </c>
    </row>
    <row r="5" spans="1:22" x14ac:dyDescent="0.25">
      <c r="A5" t="s">
        <v>259</v>
      </c>
      <c r="B5" s="8" t="s">
        <v>2</v>
      </c>
      <c r="C5" s="9">
        <v>0.89999999999999991</v>
      </c>
      <c r="D5" s="9">
        <v>1.6500000000000001</v>
      </c>
      <c r="E5" s="9">
        <v>10.799999999999999</v>
      </c>
      <c r="F5">
        <v>8.7599999999999997E-2</v>
      </c>
      <c r="G5">
        <v>6.1643835616438354</v>
      </c>
      <c r="H5">
        <v>11.301369863013701</v>
      </c>
      <c r="I5">
        <v>73.972602739726028</v>
      </c>
      <c r="K5" s="8" t="s">
        <v>257</v>
      </c>
      <c r="L5" s="9">
        <v>6</v>
      </c>
      <c r="M5" s="9">
        <v>6</v>
      </c>
      <c r="N5" s="9">
        <v>6</v>
      </c>
      <c r="P5" t="s">
        <v>258</v>
      </c>
      <c r="Q5" s="17">
        <v>2.2601609085864944</v>
      </c>
      <c r="R5" s="17">
        <v>0.55593700554569081</v>
      </c>
      <c r="S5" s="17">
        <v>4.143628332408575</v>
      </c>
      <c r="T5" s="17">
        <v>1.0192178435004327</v>
      </c>
      <c r="U5" s="17">
        <v>27.121930903037931</v>
      </c>
      <c r="V5" s="17">
        <v>6.6712440665482928</v>
      </c>
    </row>
    <row r="6" spans="1:22" x14ac:dyDescent="0.25">
      <c r="A6" t="s">
        <v>259</v>
      </c>
      <c r="B6" s="8" t="s">
        <v>3</v>
      </c>
      <c r="C6" s="9">
        <v>2.6999999999999997</v>
      </c>
      <c r="D6" s="9">
        <v>4.95</v>
      </c>
      <c r="E6" s="9">
        <v>32.4</v>
      </c>
      <c r="F6">
        <v>0.30570000000000003</v>
      </c>
      <c r="G6">
        <v>1.7664376840039251</v>
      </c>
      <c r="H6">
        <v>3.2384690873405302</v>
      </c>
      <c r="I6">
        <v>21.1972522080471</v>
      </c>
      <c r="K6" s="8" t="s">
        <v>258</v>
      </c>
      <c r="L6" s="9">
        <v>7</v>
      </c>
      <c r="M6" s="9">
        <v>7</v>
      </c>
      <c r="N6" s="9">
        <v>7</v>
      </c>
      <c r="P6" t="s">
        <v>259</v>
      </c>
      <c r="Q6" s="17">
        <v>6.6609481240953574</v>
      </c>
      <c r="R6" s="17">
        <v>2.4918396149657176</v>
      </c>
      <c r="S6" s="17">
        <v>12.211738227508159</v>
      </c>
      <c r="T6" s="17">
        <v>4.5683726274371503</v>
      </c>
      <c r="U6" s="17">
        <v>79.931377489144282</v>
      </c>
      <c r="V6" s="17">
        <v>29.902075379588613</v>
      </c>
    </row>
    <row r="7" spans="1:22" x14ac:dyDescent="0.25">
      <c r="A7" t="s">
        <v>258</v>
      </c>
      <c r="B7" s="8" t="s">
        <v>6</v>
      </c>
      <c r="C7" s="9">
        <v>0.6</v>
      </c>
      <c r="D7" s="9">
        <v>1.1000000000000001</v>
      </c>
      <c r="E7" s="9">
        <v>7.2</v>
      </c>
      <c r="F7">
        <v>0.34420000000000001</v>
      </c>
      <c r="G7">
        <v>1.5688553166763508</v>
      </c>
      <c r="H7">
        <v>2.8762347472399772</v>
      </c>
      <c r="I7">
        <v>18.826263800116209</v>
      </c>
      <c r="K7" s="8" t="s">
        <v>259</v>
      </c>
      <c r="L7" s="9">
        <v>9</v>
      </c>
      <c r="M7" s="9">
        <v>9</v>
      </c>
      <c r="N7" s="9">
        <v>9</v>
      </c>
      <c r="P7" t="s">
        <v>260</v>
      </c>
      <c r="Q7" s="17">
        <v>9.1262720336248844</v>
      </c>
      <c r="R7" s="17">
        <v>3.0991618068314084</v>
      </c>
      <c r="S7" s="17">
        <v>16.731498728312296</v>
      </c>
      <c r="T7" s="17">
        <v>5.6817966458575819</v>
      </c>
      <c r="U7" s="17">
        <v>109.51526440349863</v>
      </c>
      <c r="V7" s="17">
        <v>37.189941681976904</v>
      </c>
    </row>
    <row r="8" spans="1:22" x14ac:dyDescent="0.25">
      <c r="A8" t="s">
        <v>258</v>
      </c>
      <c r="B8" s="8" t="s">
        <v>7</v>
      </c>
      <c r="C8" s="9">
        <v>0.48</v>
      </c>
      <c r="D8" s="9">
        <v>0.88</v>
      </c>
      <c r="E8" s="9">
        <v>5.76</v>
      </c>
      <c r="F8">
        <v>0.1961</v>
      </c>
      <c r="G8">
        <v>2.7536970933197344</v>
      </c>
      <c r="H8">
        <v>5.0484446710861812</v>
      </c>
      <c r="I8">
        <v>33.044365119836819</v>
      </c>
      <c r="K8" s="8" t="s">
        <v>260</v>
      </c>
      <c r="L8" s="9">
        <v>11</v>
      </c>
      <c r="M8" s="9">
        <v>11</v>
      </c>
      <c r="N8" s="9">
        <v>11</v>
      </c>
    </row>
    <row r="9" spans="1:22" x14ac:dyDescent="0.25">
      <c r="A9" t="s">
        <v>260</v>
      </c>
      <c r="B9" s="8" t="s">
        <v>10</v>
      </c>
      <c r="C9" s="9">
        <v>2.3999999999999997E-2</v>
      </c>
      <c r="D9" s="9">
        <v>4.4000000000000004E-2</v>
      </c>
      <c r="E9" s="9">
        <v>0.28799999999999998</v>
      </c>
      <c r="F9">
        <v>8.6000000000000007E-2</v>
      </c>
      <c r="G9">
        <v>6.2790697674418592</v>
      </c>
      <c r="H9">
        <v>11.511627906976745</v>
      </c>
      <c r="I9">
        <v>75.348837209302317</v>
      </c>
      <c r="K9" s="8" t="s">
        <v>250</v>
      </c>
      <c r="L9" s="9">
        <v>33</v>
      </c>
      <c r="M9" s="9">
        <v>33</v>
      </c>
      <c r="N9" s="9">
        <v>33</v>
      </c>
    </row>
    <row r="10" spans="1:22" x14ac:dyDescent="0.25">
      <c r="A10" t="s">
        <v>257</v>
      </c>
      <c r="B10" s="8" t="s">
        <v>14</v>
      </c>
      <c r="C10" s="9">
        <v>1.7999999999999999E-2</v>
      </c>
      <c r="D10" s="9">
        <v>3.3000000000000002E-2</v>
      </c>
      <c r="E10" s="9">
        <v>0.216</v>
      </c>
      <c r="F10">
        <v>0.1215</v>
      </c>
      <c r="G10">
        <v>4.4444444444444438</v>
      </c>
      <c r="H10">
        <v>8.1481481481481488</v>
      </c>
      <c r="I10">
        <v>53.333333333333329</v>
      </c>
      <c r="P10" s="7" t="s">
        <v>248</v>
      </c>
      <c r="Q10" t="s">
        <v>289</v>
      </c>
      <c r="R10" t="s">
        <v>290</v>
      </c>
      <c r="S10" t="s">
        <v>291</v>
      </c>
    </row>
    <row r="11" spans="1:22" x14ac:dyDescent="0.25">
      <c r="A11" t="s">
        <v>260</v>
      </c>
      <c r="B11" s="8" t="s">
        <v>15</v>
      </c>
      <c r="C11" s="9">
        <v>0.32999999999999996</v>
      </c>
      <c r="D11" s="9">
        <v>0.60499999999999998</v>
      </c>
      <c r="E11" s="9">
        <v>3.96</v>
      </c>
      <c r="F11">
        <v>0.15959999999999999</v>
      </c>
      <c r="G11">
        <v>3.3834586466165408</v>
      </c>
      <c r="H11">
        <v>6.2030075187969933</v>
      </c>
      <c r="I11">
        <v>40.601503759398497</v>
      </c>
      <c r="K11" t="s">
        <v>248</v>
      </c>
      <c r="L11" t="s">
        <v>261</v>
      </c>
      <c r="M11" t="s">
        <v>262</v>
      </c>
      <c r="N11" t="s">
        <v>263</v>
      </c>
      <c r="P11" s="8" t="s">
        <v>257</v>
      </c>
      <c r="Q11" s="9">
        <v>0.60066666666666657</v>
      </c>
      <c r="R11" s="9">
        <v>0.47125</v>
      </c>
      <c r="S11" s="9">
        <v>1.9805000000000004</v>
      </c>
    </row>
    <row r="12" spans="1:22" x14ac:dyDescent="0.25">
      <c r="A12" t="s">
        <v>260</v>
      </c>
      <c r="B12" s="8" t="s">
        <v>16</v>
      </c>
      <c r="C12" s="9">
        <v>0.36</v>
      </c>
      <c r="D12" s="9">
        <v>0.66</v>
      </c>
      <c r="E12" s="9">
        <v>4.32</v>
      </c>
      <c r="F12">
        <v>5.7999999999999996E-2</v>
      </c>
      <c r="G12">
        <v>9.3103448275862064</v>
      </c>
      <c r="H12">
        <v>17.068965517241381</v>
      </c>
      <c r="I12">
        <v>111.72413793103448</v>
      </c>
      <c r="K12" t="s">
        <v>257</v>
      </c>
      <c r="L12">
        <v>16.389254165449106</v>
      </c>
      <c r="M12">
        <v>30.046965969990037</v>
      </c>
      <c r="N12">
        <v>196.67104998538923</v>
      </c>
      <c r="P12" s="8" t="s">
        <v>258</v>
      </c>
      <c r="Q12" s="9">
        <v>0.6042857142857142</v>
      </c>
      <c r="R12" s="9">
        <v>1.1078571428571429</v>
      </c>
      <c r="S12" s="9">
        <v>7.2514285714285709</v>
      </c>
    </row>
    <row r="13" spans="1:22" x14ac:dyDescent="0.25">
      <c r="A13" t="s">
        <v>260</v>
      </c>
      <c r="B13" s="8" t="s">
        <v>17</v>
      </c>
      <c r="C13" s="9">
        <v>2.9999999999999996E-3</v>
      </c>
      <c r="D13" s="9">
        <v>5.5000000000000005E-3</v>
      </c>
      <c r="E13" s="9">
        <v>3.5999999999999997E-2</v>
      </c>
      <c r="F13">
        <v>1.47E-2</v>
      </c>
      <c r="G13">
        <v>36.734693877551017</v>
      </c>
      <c r="H13">
        <v>67.34693877551021</v>
      </c>
      <c r="I13">
        <v>440.81632653061223</v>
      </c>
      <c r="K13" t="s">
        <v>258</v>
      </c>
      <c r="L13">
        <v>2.2601609085864944</v>
      </c>
      <c r="M13">
        <v>4.143628332408575</v>
      </c>
      <c r="N13">
        <v>27.121930903037931</v>
      </c>
      <c r="P13" s="8" t="s">
        <v>259</v>
      </c>
      <c r="Q13" s="9">
        <v>0.6187499999999998</v>
      </c>
      <c r="R13" s="9">
        <v>1.1343749999999999</v>
      </c>
      <c r="S13" s="9">
        <v>7.4249999999999972</v>
      </c>
    </row>
    <row r="14" spans="1:22" x14ac:dyDescent="0.25">
      <c r="A14" t="s">
        <v>257</v>
      </c>
      <c r="B14" s="8" t="s">
        <v>19</v>
      </c>
      <c r="C14" s="9">
        <v>0.2</v>
      </c>
      <c r="D14" s="9">
        <v>1.02</v>
      </c>
      <c r="E14" s="9">
        <v>4.2</v>
      </c>
      <c r="F14">
        <v>5.2900000000000003E-2</v>
      </c>
      <c r="G14">
        <v>10.207939508506614</v>
      </c>
      <c r="H14">
        <v>18.714555765595463</v>
      </c>
      <c r="I14">
        <v>122.49527410207938</v>
      </c>
      <c r="K14" t="s">
        <v>259</v>
      </c>
      <c r="L14">
        <v>6.6609481240953574</v>
      </c>
      <c r="M14">
        <v>12.211738227508159</v>
      </c>
      <c r="N14">
        <v>79.931377489144282</v>
      </c>
      <c r="P14" s="8" t="s">
        <v>260</v>
      </c>
      <c r="Q14" s="9">
        <v>0.88190909090909075</v>
      </c>
      <c r="R14" s="9">
        <v>0.5732272727272727</v>
      </c>
      <c r="S14" s="9">
        <v>2.7840000000000007</v>
      </c>
    </row>
    <row r="15" spans="1:22" x14ac:dyDescent="0.25">
      <c r="A15" t="s">
        <v>260</v>
      </c>
      <c r="B15" s="8" t="s">
        <v>21</v>
      </c>
      <c r="C15" s="9">
        <v>0.3</v>
      </c>
      <c r="D15" s="9">
        <v>0.55000000000000004</v>
      </c>
      <c r="E15" s="9">
        <v>3.6</v>
      </c>
      <c r="F15">
        <v>0.11550000000000001</v>
      </c>
      <c r="G15">
        <v>4.6753246753246742</v>
      </c>
      <c r="H15">
        <v>8.5714285714285712</v>
      </c>
      <c r="I15">
        <v>56.103896103896098</v>
      </c>
      <c r="K15" t="s">
        <v>260</v>
      </c>
      <c r="L15">
        <v>9.1262720336248844</v>
      </c>
      <c r="M15">
        <v>16.731498728312296</v>
      </c>
      <c r="N15">
        <v>109.51526440349863</v>
      </c>
      <c r="P15" s="8" t="s">
        <v>250</v>
      </c>
      <c r="Q15" s="9">
        <v>0.70265624999999998</v>
      </c>
      <c r="R15" s="9">
        <v>0.81134374999999992</v>
      </c>
      <c r="S15" s="9">
        <v>4.7708437500000009</v>
      </c>
    </row>
    <row r="16" spans="1:22" x14ac:dyDescent="0.25">
      <c r="A16" t="s">
        <v>260</v>
      </c>
      <c r="B16" s="8" t="s">
        <v>22</v>
      </c>
      <c r="C16" s="9">
        <v>0.1</v>
      </c>
      <c r="D16" s="9">
        <v>5.1000000000000004E-2</v>
      </c>
      <c r="E16" s="9">
        <v>0.21000000000000002</v>
      </c>
      <c r="F16">
        <v>0.2671</v>
      </c>
      <c r="G16">
        <v>2.0217147135904154</v>
      </c>
      <c r="H16">
        <v>3.7064769749157622</v>
      </c>
      <c r="I16">
        <v>24.260576563084985</v>
      </c>
    </row>
    <row r="17" spans="1:19" x14ac:dyDescent="0.25">
      <c r="A17" t="s">
        <v>258</v>
      </c>
      <c r="B17" s="8" t="s">
        <v>26</v>
      </c>
      <c r="C17" s="9">
        <v>0.18</v>
      </c>
      <c r="D17" s="9">
        <v>0.33</v>
      </c>
      <c r="E17" s="9">
        <v>2.16</v>
      </c>
      <c r="F17">
        <v>0.1037</v>
      </c>
      <c r="G17">
        <v>5.2073288331726122</v>
      </c>
      <c r="H17">
        <v>9.546769527483125</v>
      </c>
      <c r="I17">
        <v>62.487945998071353</v>
      </c>
      <c r="P17" s="8" t="s">
        <v>292</v>
      </c>
    </row>
    <row r="18" spans="1:19" x14ac:dyDescent="0.25">
      <c r="A18" t="s">
        <v>259</v>
      </c>
      <c r="B18" s="8" t="s">
        <v>27</v>
      </c>
      <c r="C18" s="9"/>
      <c r="D18" s="9"/>
      <c r="E18" s="9"/>
      <c r="F18">
        <v>8.5699999999999998E-2</v>
      </c>
      <c r="G18">
        <v>6.3010501750291708</v>
      </c>
      <c r="H18">
        <v>11.551925320886816</v>
      </c>
      <c r="I18">
        <v>75.61260210035006</v>
      </c>
      <c r="K18" t="s">
        <v>248</v>
      </c>
      <c r="L18" t="s">
        <v>264</v>
      </c>
      <c r="M18" t="s">
        <v>265</v>
      </c>
      <c r="N18" t="s">
        <v>266</v>
      </c>
      <c r="Q18" t="s">
        <v>289</v>
      </c>
      <c r="R18" t="s">
        <v>290</v>
      </c>
      <c r="S18" t="s">
        <v>291</v>
      </c>
    </row>
    <row r="19" spans="1:19" x14ac:dyDescent="0.25">
      <c r="A19" t="s">
        <v>259</v>
      </c>
      <c r="B19" s="8" t="s">
        <v>28</v>
      </c>
      <c r="C19" s="9">
        <v>0.18</v>
      </c>
      <c r="D19" s="9">
        <v>0.33</v>
      </c>
      <c r="E19" s="9">
        <v>2.16</v>
      </c>
      <c r="F19">
        <v>8.6400000000000005E-2</v>
      </c>
      <c r="G19">
        <v>6.2499999999999991</v>
      </c>
      <c r="H19">
        <v>11.458333333333334</v>
      </c>
      <c r="I19">
        <v>74.999999999999986</v>
      </c>
      <c r="K19" t="s">
        <v>257</v>
      </c>
      <c r="L19">
        <v>26.001186896203205</v>
      </c>
      <c r="M19">
        <v>47.668842643039227</v>
      </c>
      <c r="N19">
        <v>312.01424275443856</v>
      </c>
      <c r="P19" t="s">
        <v>257</v>
      </c>
      <c r="Q19" s="16">
        <v>0.60066666666666657</v>
      </c>
      <c r="R19" s="16">
        <v>0.47125</v>
      </c>
      <c r="S19" s="16">
        <v>1.9805000000000004</v>
      </c>
    </row>
    <row r="20" spans="1:19" x14ac:dyDescent="0.25">
      <c r="A20" t="s">
        <v>259</v>
      </c>
      <c r="B20" s="8" t="s">
        <v>29</v>
      </c>
      <c r="C20" s="9">
        <v>0.18</v>
      </c>
      <c r="D20" s="9">
        <v>0.33</v>
      </c>
      <c r="E20" s="9">
        <v>2.16</v>
      </c>
      <c r="F20">
        <v>2.0799999999999999E-2</v>
      </c>
      <c r="G20">
        <v>25.96153846153846</v>
      </c>
      <c r="H20">
        <v>47.596153846153854</v>
      </c>
      <c r="I20">
        <v>311.53846153846155</v>
      </c>
      <c r="K20" t="s">
        <v>258</v>
      </c>
      <c r="L20">
        <v>1.4708710612918341</v>
      </c>
      <c r="M20">
        <v>2.6965969457016947</v>
      </c>
      <c r="N20">
        <v>17.650452735502018</v>
      </c>
      <c r="P20" t="s">
        <v>258</v>
      </c>
      <c r="Q20" s="16">
        <v>0.6042857142857142</v>
      </c>
      <c r="R20" s="16">
        <v>1.1078571428571429</v>
      </c>
      <c r="S20" s="16">
        <v>7.2514285714285709</v>
      </c>
    </row>
    <row r="21" spans="1:19" x14ac:dyDescent="0.25">
      <c r="A21" t="s">
        <v>259</v>
      </c>
      <c r="B21" s="8" t="s">
        <v>30</v>
      </c>
      <c r="C21" s="9">
        <v>0.18</v>
      </c>
      <c r="D21" s="9">
        <v>0.33</v>
      </c>
      <c r="E21" s="9">
        <v>2.16</v>
      </c>
      <c r="F21">
        <v>0.11169999999999999</v>
      </c>
      <c r="G21">
        <v>4.8343777976723361</v>
      </c>
      <c r="H21">
        <v>8.863025962399286</v>
      </c>
      <c r="I21">
        <v>58.012533572068037</v>
      </c>
      <c r="K21" t="s">
        <v>259</v>
      </c>
      <c r="L21">
        <v>7.4755188448971532</v>
      </c>
      <c r="M21">
        <v>13.70511788231145</v>
      </c>
      <c r="N21">
        <v>89.706226138765842</v>
      </c>
      <c r="P21" t="s">
        <v>259</v>
      </c>
      <c r="Q21" s="16">
        <v>0.6187499999999998</v>
      </c>
      <c r="R21" s="16">
        <v>1.1343749999999999</v>
      </c>
      <c r="S21" s="16">
        <v>7.4249999999999972</v>
      </c>
    </row>
    <row r="22" spans="1:19" x14ac:dyDescent="0.25">
      <c r="A22" t="s">
        <v>258</v>
      </c>
      <c r="B22" s="8" t="s">
        <v>31</v>
      </c>
      <c r="C22" s="9">
        <v>0.18</v>
      </c>
      <c r="D22" s="9">
        <v>0.33</v>
      </c>
      <c r="E22" s="9">
        <v>2.16</v>
      </c>
      <c r="F22">
        <v>0.85360000000000003</v>
      </c>
      <c r="G22">
        <v>0.63261480787253976</v>
      </c>
      <c r="H22">
        <v>1.1597938144329898</v>
      </c>
      <c r="I22">
        <v>7.5913776944704772</v>
      </c>
      <c r="K22" s="14" t="s">
        <v>260</v>
      </c>
      <c r="L22" s="15">
        <v>10.278756877859681</v>
      </c>
      <c r="M22">
        <v>18.844387609409416</v>
      </c>
      <c r="N22">
        <v>123.34508253431619</v>
      </c>
      <c r="P22" t="s">
        <v>260</v>
      </c>
      <c r="Q22" s="16">
        <v>0.88190909090909075</v>
      </c>
      <c r="R22" s="16">
        <v>0.5732272727272727</v>
      </c>
      <c r="S22" s="16">
        <v>2.7840000000000007</v>
      </c>
    </row>
    <row r="23" spans="1:19" x14ac:dyDescent="0.25">
      <c r="A23" t="s">
        <v>258</v>
      </c>
      <c r="B23" s="8" t="s">
        <v>32</v>
      </c>
      <c r="C23" s="9">
        <v>1.95</v>
      </c>
      <c r="D23" s="9">
        <v>3.5750000000000002</v>
      </c>
      <c r="E23" s="9">
        <v>23.4</v>
      </c>
      <c r="F23">
        <v>0.38885000000000003</v>
      </c>
      <c r="G23">
        <v>1.3887102996013885</v>
      </c>
      <c r="H23">
        <v>2.5459688826025459</v>
      </c>
      <c r="I23">
        <v>16.664523595216661</v>
      </c>
      <c r="K23" s="14"/>
      <c r="L23" s="15"/>
    </row>
    <row r="24" spans="1:19" x14ac:dyDescent="0.25">
      <c r="A24" t="s">
        <v>258</v>
      </c>
      <c r="B24" s="8" t="s">
        <v>34</v>
      </c>
      <c r="C24" s="9">
        <v>0.48</v>
      </c>
      <c r="D24" s="9">
        <v>0.88</v>
      </c>
      <c r="E24" s="9">
        <v>5.76</v>
      </c>
      <c r="F24">
        <v>0.2878</v>
      </c>
      <c r="G24">
        <v>1.8763029881862401</v>
      </c>
      <c r="H24">
        <v>3.4398888116747743</v>
      </c>
      <c r="I24">
        <v>22.515635858234884</v>
      </c>
      <c r="K24" s="12"/>
      <c r="L24" s="15"/>
    </row>
    <row r="25" spans="1:19" x14ac:dyDescent="0.25">
      <c r="A25" t="s">
        <v>258</v>
      </c>
      <c r="B25" s="8" t="s">
        <v>35</v>
      </c>
      <c r="C25" s="9">
        <v>0.36</v>
      </c>
      <c r="D25" s="9">
        <v>0.66</v>
      </c>
      <c r="E25" s="9">
        <v>4.32</v>
      </c>
      <c r="F25">
        <v>0.22559999999999999</v>
      </c>
      <c r="G25">
        <v>2.3936170212765955</v>
      </c>
      <c r="H25">
        <v>4.3882978723404262</v>
      </c>
      <c r="I25">
        <v>28.723404255319146</v>
      </c>
      <c r="K25" s="12" t="s">
        <v>248</v>
      </c>
      <c r="L25" s="15" t="s">
        <v>267</v>
      </c>
      <c r="M25" t="s">
        <v>268</v>
      </c>
      <c r="N25" t="s">
        <v>269</v>
      </c>
    </row>
    <row r="26" spans="1:19" x14ac:dyDescent="0.25">
      <c r="A26" t="s">
        <v>259</v>
      </c>
      <c r="B26" s="8" t="s">
        <v>36</v>
      </c>
      <c r="C26" s="9">
        <v>0.09</v>
      </c>
      <c r="D26" s="9">
        <v>0.16500000000000001</v>
      </c>
      <c r="E26" s="9">
        <v>1.08</v>
      </c>
      <c r="F26">
        <v>0.2</v>
      </c>
      <c r="G26">
        <v>2.6999999999999993</v>
      </c>
      <c r="H26">
        <v>4.95</v>
      </c>
      <c r="I26">
        <v>32.4</v>
      </c>
      <c r="K26" s="14" t="s">
        <v>257</v>
      </c>
      <c r="L26" s="15">
        <v>6</v>
      </c>
      <c r="M26">
        <v>6</v>
      </c>
      <c r="N26">
        <v>6</v>
      </c>
    </row>
    <row r="27" spans="1:19" x14ac:dyDescent="0.25">
      <c r="A27" t="s">
        <v>259</v>
      </c>
      <c r="B27" s="8" t="s">
        <v>37</v>
      </c>
      <c r="C27" s="9">
        <v>0.18</v>
      </c>
      <c r="D27" s="9">
        <v>0.33</v>
      </c>
      <c r="E27" s="9">
        <v>2.16</v>
      </c>
      <c r="F27">
        <v>0.1227</v>
      </c>
      <c r="G27">
        <v>4.4009779951100239</v>
      </c>
      <c r="H27">
        <v>8.0684596577017125</v>
      </c>
      <c r="I27">
        <v>52.811735941320286</v>
      </c>
      <c r="K27" s="14" t="s">
        <v>258</v>
      </c>
      <c r="L27" s="15">
        <v>7</v>
      </c>
      <c r="M27">
        <v>7</v>
      </c>
      <c r="N27">
        <v>7</v>
      </c>
    </row>
    <row r="28" spans="1:19" x14ac:dyDescent="0.25">
      <c r="A28" t="s">
        <v>260</v>
      </c>
      <c r="B28" s="8" t="s">
        <v>40</v>
      </c>
      <c r="C28" s="9">
        <v>0.3</v>
      </c>
      <c r="D28" s="9">
        <v>0.15300000000000002</v>
      </c>
      <c r="E28" s="9">
        <v>0.63</v>
      </c>
      <c r="F28">
        <v>0.04</v>
      </c>
      <c r="G28">
        <v>13.499999999999998</v>
      </c>
      <c r="H28">
        <v>24.750000000000004</v>
      </c>
      <c r="I28">
        <v>161.99999999999997</v>
      </c>
      <c r="K28" s="14" t="s">
        <v>259</v>
      </c>
      <c r="L28" s="14">
        <v>9</v>
      </c>
      <c r="M28">
        <v>9</v>
      </c>
      <c r="N28">
        <v>9</v>
      </c>
    </row>
    <row r="29" spans="1:19" x14ac:dyDescent="0.25">
      <c r="A29" t="s">
        <v>260</v>
      </c>
      <c r="B29" s="8" t="s">
        <v>41</v>
      </c>
      <c r="C29" s="9">
        <v>0.1</v>
      </c>
      <c r="D29" s="9">
        <v>5.1000000000000004E-2</v>
      </c>
      <c r="E29" s="9">
        <v>0.21000000000000002</v>
      </c>
      <c r="F29">
        <v>3.4000000000000002E-2</v>
      </c>
      <c r="G29">
        <v>15.882352941176467</v>
      </c>
      <c r="H29">
        <v>29.117647058823529</v>
      </c>
      <c r="I29">
        <v>190.58823529411762</v>
      </c>
      <c r="K29" s="14" t="s">
        <v>260</v>
      </c>
      <c r="L29" s="14">
        <v>11</v>
      </c>
      <c r="M29">
        <v>11</v>
      </c>
      <c r="N29">
        <v>11</v>
      </c>
    </row>
    <row r="30" spans="1:19" x14ac:dyDescent="0.25">
      <c r="A30" t="s">
        <v>260</v>
      </c>
      <c r="B30" s="8" t="s">
        <v>42</v>
      </c>
      <c r="C30" s="9">
        <v>0.16</v>
      </c>
      <c r="D30" s="9">
        <v>6.2000000000000006E-2</v>
      </c>
      <c r="E30" s="9">
        <v>0.28200000000000003</v>
      </c>
      <c r="F30">
        <v>0.17720000000000002</v>
      </c>
      <c r="G30">
        <v>3.0474040632054167</v>
      </c>
      <c r="H30">
        <v>5.5869074492099324</v>
      </c>
      <c r="I30">
        <v>36.568848758465002</v>
      </c>
      <c r="K30" s="12"/>
      <c r="L30" s="14"/>
    </row>
    <row r="31" spans="1:19" x14ac:dyDescent="0.25">
      <c r="A31" t="s">
        <v>257</v>
      </c>
      <c r="B31" s="8" t="s">
        <v>43</v>
      </c>
      <c r="C31" s="9">
        <v>0.05</v>
      </c>
      <c r="D31" s="9">
        <v>2.5500000000000002E-2</v>
      </c>
      <c r="E31" s="9">
        <v>0.10500000000000001</v>
      </c>
      <c r="F31">
        <v>0.17560000000000001</v>
      </c>
      <c r="G31">
        <v>3.0751708428246007</v>
      </c>
      <c r="H31">
        <v>5.6378132118451028</v>
      </c>
      <c r="I31">
        <v>36.902050113895214</v>
      </c>
      <c r="K31" s="14" t="s">
        <v>270</v>
      </c>
      <c r="L31" s="14" t="s">
        <v>271</v>
      </c>
      <c r="M31" t="s">
        <v>272</v>
      </c>
      <c r="N31" t="s">
        <v>273</v>
      </c>
    </row>
    <row r="32" spans="1:19" x14ac:dyDescent="0.25">
      <c r="A32" t="s">
        <v>257</v>
      </c>
      <c r="B32" s="8" t="s">
        <v>44</v>
      </c>
      <c r="C32" s="9">
        <v>3</v>
      </c>
      <c r="D32" s="9">
        <v>1.53</v>
      </c>
      <c r="E32" s="9">
        <v>6.3000000000000007</v>
      </c>
      <c r="F32">
        <v>7.7999999999999996E-3</v>
      </c>
      <c r="G32">
        <v>69.230769230769226</v>
      </c>
      <c r="H32">
        <v>126.92307692307695</v>
      </c>
      <c r="I32">
        <v>830.76923076923072</v>
      </c>
      <c r="K32" s="14" t="s">
        <v>257</v>
      </c>
      <c r="L32" s="14">
        <f>L19/SQRT(L26)</f>
        <v>10.614940100406356</v>
      </c>
      <c r="M32" s="14">
        <f t="shared" ref="M32:N32" si="0">M19/SQRT(M26)</f>
        <v>19.460723517411658</v>
      </c>
      <c r="N32" s="14">
        <f t="shared" si="0"/>
        <v>127.37928120487631</v>
      </c>
    </row>
    <row r="33" spans="1:14" x14ac:dyDescent="0.25">
      <c r="A33" t="s">
        <v>257</v>
      </c>
      <c r="B33" s="8" t="s">
        <v>45</v>
      </c>
      <c r="C33" s="9">
        <v>0.30000000000000004</v>
      </c>
      <c r="D33" s="9">
        <v>0.15300000000000002</v>
      </c>
      <c r="E33" s="9">
        <v>0.63000000000000012</v>
      </c>
      <c r="F33">
        <v>8.48E-2</v>
      </c>
      <c r="G33">
        <v>6.3679245283018862</v>
      </c>
      <c r="H33">
        <v>11.674528301886793</v>
      </c>
      <c r="I33">
        <v>76.415094339622641</v>
      </c>
      <c r="K33" s="14" t="s">
        <v>258</v>
      </c>
      <c r="L33" s="14">
        <f t="shared" ref="L33:N33" si="1">L20/SQRT(L27)</f>
        <v>0.55593700554569081</v>
      </c>
      <c r="M33" s="14">
        <f t="shared" si="1"/>
        <v>1.0192178435004327</v>
      </c>
      <c r="N33" s="14">
        <f t="shared" si="1"/>
        <v>6.6712440665482928</v>
      </c>
    </row>
    <row r="34" spans="1:14" x14ac:dyDescent="0.25">
      <c r="A34" t="s">
        <v>260</v>
      </c>
      <c r="B34" s="8" t="s">
        <v>46</v>
      </c>
      <c r="C34" s="9">
        <v>8</v>
      </c>
      <c r="D34" s="9">
        <v>4.08</v>
      </c>
      <c r="E34" s="9">
        <v>16.8</v>
      </c>
      <c r="F34">
        <v>0.23979999999999999</v>
      </c>
      <c r="G34">
        <v>2.2518765638031693</v>
      </c>
      <c r="H34">
        <v>4.1284403669724776</v>
      </c>
      <c r="I34">
        <v>27.022518765638033</v>
      </c>
      <c r="K34" s="14" t="s">
        <v>259</v>
      </c>
      <c r="L34" s="14">
        <f t="shared" ref="L34:N34" si="2">L21/SQRT(L28)</f>
        <v>2.4918396149657176</v>
      </c>
      <c r="M34" s="14">
        <f t="shared" si="2"/>
        <v>4.5683726274371503</v>
      </c>
      <c r="N34" s="14">
        <f t="shared" si="2"/>
        <v>29.902075379588613</v>
      </c>
    </row>
    <row r="35" spans="1:14" x14ac:dyDescent="0.25">
      <c r="A35" t="s">
        <v>260</v>
      </c>
      <c r="B35" s="8" t="s">
        <v>47</v>
      </c>
      <c r="C35" s="9">
        <v>2.3999999999999997E-2</v>
      </c>
      <c r="D35" s="9">
        <v>4.4000000000000004E-2</v>
      </c>
      <c r="E35" s="9">
        <v>0.28799999999999998</v>
      </c>
      <c r="F35">
        <v>0.16350000000000001</v>
      </c>
      <c r="G35">
        <v>3.3027522935779809</v>
      </c>
      <c r="H35">
        <v>6.0550458715596331</v>
      </c>
      <c r="I35">
        <v>39.633027522935777</v>
      </c>
      <c r="K35" s="14" t="s">
        <v>260</v>
      </c>
      <c r="L35" s="14">
        <f t="shared" ref="L35:N35" si="3">L22/SQRT(L29)</f>
        <v>3.0991618068314084</v>
      </c>
      <c r="M35" s="14">
        <f t="shared" si="3"/>
        <v>5.6817966458575819</v>
      </c>
      <c r="N35" s="14">
        <f t="shared" si="3"/>
        <v>37.189941681976904</v>
      </c>
    </row>
    <row r="36" spans="1:14" x14ac:dyDescent="0.25">
      <c r="A36" t="s">
        <v>257</v>
      </c>
      <c r="B36" s="8" t="s">
        <v>48</v>
      </c>
      <c r="C36" s="9">
        <v>3.5999999999999997E-2</v>
      </c>
      <c r="D36" s="9">
        <v>6.6000000000000003E-2</v>
      </c>
      <c r="E36" s="9">
        <v>0.43199999999999994</v>
      </c>
      <c r="F36">
        <v>0.10780000000000001</v>
      </c>
      <c r="G36">
        <v>5.0092764378478654</v>
      </c>
      <c r="H36">
        <v>9.183673469387756</v>
      </c>
      <c r="I36">
        <v>60.111317254174388</v>
      </c>
      <c r="K36" s="14"/>
      <c r="L36" s="14"/>
    </row>
    <row r="37" spans="1:14" x14ac:dyDescent="0.25">
      <c r="B37" s="8"/>
      <c r="C37" s="9"/>
      <c r="D37" s="9"/>
      <c r="E37" s="9"/>
      <c r="K37" s="14"/>
      <c r="L37" s="14"/>
    </row>
    <row r="38" spans="1:14" x14ac:dyDescent="0.25">
      <c r="B38" s="8"/>
      <c r="C38" s="9"/>
      <c r="D38" s="9"/>
      <c r="E38" s="9"/>
      <c r="K38" s="14"/>
      <c r="L38" s="14"/>
    </row>
    <row r="39" spans="1:14" x14ac:dyDescent="0.25">
      <c r="K39" s="14"/>
      <c r="L39" s="14"/>
    </row>
    <row r="40" spans="1:14" x14ac:dyDescent="0.25">
      <c r="K40" s="12"/>
      <c r="L40" s="15"/>
    </row>
    <row r="41" spans="1:14" x14ac:dyDescent="0.25">
      <c r="K41" s="12"/>
      <c r="L41" s="15"/>
    </row>
    <row r="42" spans="1:14" x14ac:dyDescent="0.25">
      <c r="K42" s="12"/>
      <c r="L42" s="15"/>
    </row>
    <row r="43" spans="1:14" x14ac:dyDescent="0.25">
      <c r="K43" s="13"/>
      <c r="L43" s="15"/>
    </row>
    <row r="44" spans="1:14" x14ac:dyDescent="0.25">
      <c r="K44" s="12"/>
      <c r="L44" s="15"/>
    </row>
    <row r="45" spans="1:14" x14ac:dyDescent="0.25">
      <c r="K45" s="12"/>
      <c r="L45" s="15"/>
    </row>
    <row r="46" spans="1:14" x14ac:dyDescent="0.25">
      <c r="K46" s="12"/>
      <c r="L46" s="15"/>
    </row>
    <row r="47" spans="1:14" x14ac:dyDescent="0.25">
      <c r="K47" s="12"/>
      <c r="L47" s="15"/>
    </row>
    <row r="48" spans="1:14" x14ac:dyDescent="0.25">
      <c r="K48" s="13"/>
      <c r="L48" s="15"/>
    </row>
    <row r="49" spans="11:12" x14ac:dyDescent="0.25">
      <c r="K49" s="12"/>
      <c r="L49" s="15"/>
    </row>
    <row r="50" spans="11:12" x14ac:dyDescent="0.25">
      <c r="K50" s="12"/>
      <c r="L50" s="15"/>
    </row>
    <row r="51" spans="11:12" x14ac:dyDescent="0.25">
      <c r="K51" s="15"/>
      <c r="L51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workbookViewId="0">
      <selection sqref="A1:F1048576"/>
    </sheetView>
  </sheetViews>
  <sheetFormatPr defaultRowHeight="15" x14ac:dyDescent="0.25"/>
  <cols>
    <col min="1" max="1" width="12.28515625" style="2" customWidth="1"/>
    <col min="2" max="3" width="9.28515625" style="3" customWidth="1"/>
    <col min="4" max="4" width="22.28515625" style="3" customWidth="1"/>
    <col min="5" max="5" width="13.5703125" style="3" customWidth="1"/>
    <col min="6" max="6" width="14.42578125" style="3" customWidth="1"/>
    <col min="7" max="14" width="9.140625" style="3"/>
    <col min="15" max="15" width="11.140625" style="3" customWidth="1"/>
    <col min="16" max="18" width="9.140625" style="3"/>
    <col min="19" max="19" width="12.42578125" style="3" customWidth="1"/>
    <col min="20" max="20" width="9.140625" style="3"/>
  </cols>
  <sheetData>
    <row r="1" spans="1:20" ht="38.25" x14ac:dyDescent="0.25">
      <c r="A1" s="1" t="s">
        <v>0</v>
      </c>
      <c r="B1" s="4" t="s">
        <v>49</v>
      </c>
      <c r="C1" s="4" t="s">
        <v>54</v>
      </c>
      <c r="D1" s="1" t="s">
        <v>247</v>
      </c>
      <c r="E1" s="1" t="s">
        <v>229</v>
      </c>
      <c r="F1" s="1" t="s">
        <v>118</v>
      </c>
      <c r="G1" s="1" t="s">
        <v>137</v>
      </c>
      <c r="H1" s="1" t="s">
        <v>209</v>
      </c>
      <c r="I1" s="1" t="s">
        <v>210</v>
      </c>
      <c r="J1" s="1" t="s">
        <v>211</v>
      </c>
      <c r="K1" s="1" t="s">
        <v>212</v>
      </c>
      <c r="L1" s="1" t="s">
        <v>226</v>
      </c>
      <c r="M1" s="1" t="s">
        <v>228</v>
      </c>
      <c r="N1" s="1" t="s">
        <v>227</v>
      </c>
      <c r="O1" s="1"/>
      <c r="P1" s="1"/>
      <c r="Q1" s="1" t="s">
        <v>202</v>
      </c>
      <c r="R1" s="1" t="s">
        <v>137</v>
      </c>
      <c r="S1" s="1" t="s">
        <v>168</v>
      </c>
      <c r="T1" s="1" t="s">
        <v>183</v>
      </c>
    </row>
    <row r="2" spans="1:20" x14ac:dyDescent="0.25">
      <c r="A2" s="2" t="s">
        <v>1</v>
      </c>
      <c r="B2" s="3" t="s">
        <v>50</v>
      </c>
      <c r="C2" s="3">
        <v>1</v>
      </c>
      <c r="D2" s="3" t="s">
        <v>230</v>
      </c>
      <c r="E2" s="3">
        <v>0.1133</v>
      </c>
      <c r="F2" s="3" t="s">
        <v>119</v>
      </c>
      <c r="G2" s="3" t="s">
        <v>138</v>
      </c>
      <c r="H2" s="3">
        <v>900</v>
      </c>
      <c r="I2" s="3">
        <f>H2*0.0006</f>
        <v>0.53999999999999992</v>
      </c>
      <c r="J2" s="3">
        <f>H2*0.0011</f>
        <v>0.9900000000000001</v>
      </c>
      <c r="K2" s="3">
        <f>H2*0.0072</f>
        <v>6.4799999999999995</v>
      </c>
      <c r="L2" s="3">
        <f>I2/E2</f>
        <v>4.7661076787290373</v>
      </c>
      <c r="M2" s="3">
        <f>J2/E2</f>
        <v>8.7378640776699044</v>
      </c>
      <c r="N2" s="3">
        <f>K2/E2</f>
        <v>57.193292144748455</v>
      </c>
    </row>
    <row r="3" spans="1:20" x14ac:dyDescent="0.25">
      <c r="A3" s="2" t="s">
        <v>2</v>
      </c>
      <c r="B3" s="3" t="s">
        <v>50</v>
      </c>
      <c r="C3" s="3">
        <v>1</v>
      </c>
      <c r="D3" s="3" t="s">
        <v>233</v>
      </c>
      <c r="E3" s="3">
        <v>8.7599999999999997E-2</v>
      </c>
      <c r="F3" s="3" t="s">
        <v>119</v>
      </c>
      <c r="G3" s="3" t="s">
        <v>139</v>
      </c>
      <c r="H3" s="3">
        <f>20*75</f>
        <v>1500</v>
      </c>
      <c r="I3" s="3">
        <f t="shared" ref="I3:I22" si="0">H3*0.0006</f>
        <v>0.89999999999999991</v>
      </c>
      <c r="J3" s="3">
        <f t="shared" ref="J3:J22" si="1">H3*0.0011</f>
        <v>1.6500000000000001</v>
      </c>
      <c r="K3" s="3">
        <f t="shared" ref="K3:K22" si="2">H3*0.0072</f>
        <v>10.799999999999999</v>
      </c>
      <c r="L3" s="3">
        <f t="shared" ref="L3:L23" si="3">I3/E3</f>
        <v>10.273972602739725</v>
      </c>
      <c r="M3" s="3">
        <f t="shared" ref="M3:M23" si="4">J3/E3</f>
        <v>18.835616438356166</v>
      </c>
      <c r="N3" s="3">
        <f t="shared" ref="N3:N23" si="5">K3/E3</f>
        <v>123.2876712328767</v>
      </c>
    </row>
    <row r="4" spans="1:20" x14ac:dyDescent="0.25">
      <c r="A4" s="2" t="s">
        <v>3</v>
      </c>
      <c r="B4" s="3" t="s">
        <v>50</v>
      </c>
      <c r="C4" s="3">
        <v>1</v>
      </c>
      <c r="D4" s="3" t="s">
        <v>233</v>
      </c>
      <c r="E4" s="3">
        <v>0.20430000000000001</v>
      </c>
      <c r="F4" s="3" t="s">
        <v>120</v>
      </c>
      <c r="G4" s="3" t="s">
        <v>140</v>
      </c>
      <c r="H4" s="3">
        <f t="shared" ref="H4:H6" si="6">20*75</f>
        <v>1500</v>
      </c>
      <c r="I4" s="3">
        <f t="shared" si="0"/>
        <v>0.89999999999999991</v>
      </c>
      <c r="J4" s="3">
        <f t="shared" si="1"/>
        <v>1.6500000000000001</v>
      </c>
      <c r="K4" s="3">
        <f t="shared" si="2"/>
        <v>10.799999999999999</v>
      </c>
      <c r="L4" s="3">
        <f t="shared" si="3"/>
        <v>4.4052863436123344</v>
      </c>
      <c r="M4" s="3">
        <f t="shared" si="4"/>
        <v>8.0763582966226135</v>
      </c>
      <c r="N4" s="3">
        <f t="shared" si="5"/>
        <v>52.863436123348009</v>
      </c>
    </row>
    <row r="5" spans="1:20" x14ac:dyDescent="0.25">
      <c r="A5" s="2" t="s">
        <v>3</v>
      </c>
      <c r="B5" s="3" t="s">
        <v>50</v>
      </c>
      <c r="C5" s="3">
        <v>2</v>
      </c>
      <c r="D5" s="3" t="s">
        <v>233</v>
      </c>
      <c r="E5" s="3">
        <v>3.1899999999999998E-2</v>
      </c>
      <c r="F5" s="3" t="s">
        <v>120</v>
      </c>
      <c r="G5" s="3" t="s">
        <v>141</v>
      </c>
      <c r="H5" s="3">
        <f t="shared" si="6"/>
        <v>1500</v>
      </c>
      <c r="I5" s="3">
        <f t="shared" si="0"/>
        <v>0.89999999999999991</v>
      </c>
      <c r="J5" s="3">
        <f t="shared" si="1"/>
        <v>1.6500000000000001</v>
      </c>
      <c r="K5" s="3">
        <f t="shared" si="2"/>
        <v>10.799999999999999</v>
      </c>
      <c r="L5" s="3">
        <f t="shared" si="3"/>
        <v>28.213166144200628</v>
      </c>
      <c r="M5" s="3">
        <f t="shared" si="4"/>
        <v>51.724137931034491</v>
      </c>
      <c r="N5" s="3">
        <f t="shared" si="5"/>
        <v>338.55799373040753</v>
      </c>
    </row>
    <row r="6" spans="1:20" x14ac:dyDescent="0.25">
      <c r="A6" s="2" t="s">
        <v>3</v>
      </c>
      <c r="B6" s="3" t="s">
        <v>50</v>
      </c>
      <c r="C6" s="3">
        <v>3</v>
      </c>
      <c r="D6" s="3" t="s">
        <v>233</v>
      </c>
      <c r="E6" s="3">
        <v>6.9500000000000006E-2</v>
      </c>
      <c r="F6" s="3" t="s">
        <v>120</v>
      </c>
      <c r="G6" s="3" t="s">
        <v>140</v>
      </c>
      <c r="H6" s="3">
        <f t="shared" si="6"/>
        <v>1500</v>
      </c>
      <c r="I6" s="3">
        <f t="shared" si="0"/>
        <v>0.89999999999999991</v>
      </c>
      <c r="J6" s="3">
        <f t="shared" si="1"/>
        <v>1.6500000000000001</v>
      </c>
      <c r="K6" s="3">
        <f t="shared" si="2"/>
        <v>10.799999999999999</v>
      </c>
      <c r="L6" s="3">
        <f t="shared" si="3"/>
        <v>12.949640287769782</v>
      </c>
      <c r="M6" s="3">
        <f t="shared" si="4"/>
        <v>23.741007194244602</v>
      </c>
      <c r="N6" s="3">
        <f t="shared" si="5"/>
        <v>155.39568345323738</v>
      </c>
    </row>
    <row r="7" spans="1:20" x14ac:dyDescent="0.25">
      <c r="A7" s="2" t="s">
        <v>6</v>
      </c>
      <c r="B7" s="3" t="s">
        <v>51</v>
      </c>
      <c r="C7" s="3">
        <v>1</v>
      </c>
      <c r="D7" s="3" t="s">
        <v>231</v>
      </c>
      <c r="E7" s="3">
        <v>7.3599999999999999E-2</v>
      </c>
      <c r="F7" s="3" t="s">
        <v>119</v>
      </c>
      <c r="G7" s="3" t="s">
        <v>142</v>
      </c>
      <c r="H7" s="3">
        <f>15*20</f>
        <v>300</v>
      </c>
      <c r="I7" s="3">
        <f t="shared" si="0"/>
        <v>0.18</v>
      </c>
      <c r="J7" s="3">
        <f t="shared" si="1"/>
        <v>0.33</v>
      </c>
      <c r="K7" s="3">
        <f t="shared" si="2"/>
        <v>2.16</v>
      </c>
      <c r="L7" s="3">
        <f t="shared" si="3"/>
        <v>2.4456521739130435</v>
      </c>
      <c r="M7" s="3">
        <f t="shared" si="4"/>
        <v>4.4836956521739131</v>
      </c>
      <c r="N7" s="3">
        <f t="shared" si="5"/>
        <v>29.347826086956523</v>
      </c>
    </row>
    <row r="8" spans="1:20" x14ac:dyDescent="0.25">
      <c r="A8" s="2" t="s">
        <v>6</v>
      </c>
      <c r="B8" s="3" t="s">
        <v>51</v>
      </c>
      <c r="C8" s="3">
        <v>2</v>
      </c>
      <c r="D8" s="3" t="s">
        <v>246</v>
      </c>
      <c r="E8" s="3">
        <v>2.4E-2</v>
      </c>
      <c r="F8" s="3" t="s">
        <v>119</v>
      </c>
      <c r="G8" s="3" t="s">
        <v>143</v>
      </c>
      <c r="H8" s="3">
        <f>20*20</f>
        <v>400</v>
      </c>
      <c r="I8" s="3">
        <f t="shared" si="0"/>
        <v>0.24</v>
      </c>
      <c r="J8" s="3">
        <f t="shared" si="1"/>
        <v>0.44</v>
      </c>
      <c r="K8" s="3">
        <f t="shared" si="2"/>
        <v>2.88</v>
      </c>
      <c r="L8" s="3">
        <f t="shared" si="3"/>
        <v>10</v>
      </c>
      <c r="M8" s="3">
        <f t="shared" si="4"/>
        <v>18.333333333333332</v>
      </c>
      <c r="N8" s="3">
        <f t="shared" si="5"/>
        <v>120</v>
      </c>
    </row>
    <row r="9" spans="1:20" x14ac:dyDescent="0.25">
      <c r="A9" s="2" t="s">
        <v>6</v>
      </c>
      <c r="B9" s="3" t="s">
        <v>51</v>
      </c>
      <c r="C9" s="3">
        <v>3</v>
      </c>
      <c r="D9" s="3" t="s">
        <v>234</v>
      </c>
      <c r="E9" s="3">
        <v>0.114</v>
      </c>
      <c r="F9" s="3" t="s">
        <v>119</v>
      </c>
      <c r="G9" s="3" t="s">
        <v>142</v>
      </c>
      <c r="H9" s="3">
        <f>15*20</f>
        <v>300</v>
      </c>
      <c r="I9" s="3">
        <f t="shared" si="0"/>
        <v>0.18</v>
      </c>
      <c r="J9" s="3">
        <f t="shared" si="1"/>
        <v>0.33</v>
      </c>
      <c r="K9" s="3">
        <f t="shared" si="2"/>
        <v>2.16</v>
      </c>
      <c r="L9" s="3">
        <f t="shared" si="3"/>
        <v>1.5789473684210524</v>
      </c>
      <c r="M9" s="3">
        <f t="shared" si="4"/>
        <v>2.8947368421052633</v>
      </c>
      <c r="N9" s="3">
        <f t="shared" si="5"/>
        <v>18.947368421052634</v>
      </c>
    </row>
    <row r="10" spans="1:20" x14ac:dyDescent="0.25">
      <c r="A10" s="2" t="s">
        <v>7</v>
      </c>
      <c r="B10" s="3" t="s">
        <v>51</v>
      </c>
      <c r="C10" s="3">
        <v>1</v>
      </c>
      <c r="D10" s="3" t="s">
        <v>237</v>
      </c>
      <c r="E10" s="3">
        <v>0.1145</v>
      </c>
      <c r="F10" s="3" t="s">
        <v>119</v>
      </c>
      <c r="G10" s="3" t="s">
        <v>144</v>
      </c>
      <c r="H10" s="3">
        <v>400</v>
      </c>
      <c r="I10" s="3">
        <f t="shared" si="0"/>
        <v>0.24</v>
      </c>
      <c r="J10" s="3">
        <f t="shared" si="1"/>
        <v>0.44</v>
      </c>
      <c r="K10" s="3">
        <f t="shared" si="2"/>
        <v>2.88</v>
      </c>
      <c r="L10" s="3">
        <f t="shared" si="3"/>
        <v>2.0960698689956332</v>
      </c>
      <c r="M10" s="3">
        <f t="shared" si="4"/>
        <v>3.8427947598253276</v>
      </c>
      <c r="N10" s="3">
        <f t="shared" si="5"/>
        <v>25.152838427947597</v>
      </c>
    </row>
    <row r="11" spans="1:20" x14ac:dyDescent="0.25">
      <c r="A11" s="2" t="s">
        <v>7</v>
      </c>
      <c r="B11" s="3" t="s">
        <v>51</v>
      </c>
      <c r="C11" s="3">
        <v>2</v>
      </c>
      <c r="D11" s="3" t="s">
        <v>236</v>
      </c>
      <c r="E11" s="3">
        <v>8.1600000000000006E-2</v>
      </c>
      <c r="F11" s="3" t="s">
        <v>119</v>
      </c>
      <c r="G11" s="3" t="s">
        <v>144</v>
      </c>
      <c r="H11" s="3">
        <v>400</v>
      </c>
      <c r="I11" s="3">
        <f t="shared" si="0"/>
        <v>0.24</v>
      </c>
      <c r="J11" s="3">
        <f t="shared" si="1"/>
        <v>0.44</v>
      </c>
      <c r="K11" s="3">
        <f t="shared" si="2"/>
        <v>2.88</v>
      </c>
      <c r="L11" s="3">
        <f t="shared" si="3"/>
        <v>2.9411764705882351</v>
      </c>
      <c r="M11" s="3">
        <f t="shared" si="4"/>
        <v>5.3921568627450975</v>
      </c>
      <c r="N11" s="3">
        <f t="shared" si="5"/>
        <v>35.294117647058819</v>
      </c>
    </row>
    <row r="12" spans="1:20" x14ac:dyDescent="0.25">
      <c r="A12" s="2" t="s">
        <v>10</v>
      </c>
      <c r="B12" s="3" t="s">
        <v>52</v>
      </c>
      <c r="C12" s="3">
        <v>1</v>
      </c>
      <c r="D12" s="3" t="s">
        <v>239</v>
      </c>
      <c r="E12" s="3">
        <v>2.23E-2</v>
      </c>
      <c r="F12" s="3" t="s">
        <v>120</v>
      </c>
      <c r="G12" s="3" t="s">
        <v>145</v>
      </c>
      <c r="H12" s="3">
        <v>10</v>
      </c>
      <c r="I12" s="3">
        <f t="shared" si="0"/>
        <v>5.9999999999999993E-3</v>
      </c>
      <c r="J12" s="3">
        <f t="shared" si="1"/>
        <v>1.1000000000000001E-2</v>
      </c>
      <c r="K12" s="3">
        <f t="shared" si="2"/>
        <v>7.1999999999999995E-2</v>
      </c>
      <c r="L12" s="3">
        <f t="shared" si="3"/>
        <v>0.2690582959641255</v>
      </c>
      <c r="M12" s="3">
        <f t="shared" si="4"/>
        <v>0.4932735426008969</v>
      </c>
      <c r="N12" s="3">
        <f t="shared" si="5"/>
        <v>3.2286995515695063</v>
      </c>
    </row>
    <row r="13" spans="1:20" x14ac:dyDescent="0.25">
      <c r="A13" s="2" t="s">
        <v>10</v>
      </c>
      <c r="B13" s="3" t="s">
        <v>52</v>
      </c>
      <c r="C13" s="3">
        <v>2</v>
      </c>
      <c r="D13" s="3" t="s">
        <v>230</v>
      </c>
      <c r="E13" s="3">
        <v>4.1399999999999999E-2</v>
      </c>
      <c r="F13" s="3" t="s">
        <v>120</v>
      </c>
      <c r="G13" s="3" t="s">
        <v>145</v>
      </c>
      <c r="H13" s="3">
        <v>10</v>
      </c>
      <c r="I13" s="3">
        <f t="shared" si="0"/>
        <v>5.9999999999999993E-3</v>
      </c>
      <c r="J13" s="3">
        <f t="shared" si="1"/>
        <v>1.1000000000000001E-2</v>
      </c>
      <c r="K13" s="3">
        <f t="shared" si="2"/>
        <v>7.1999999999999995E-2</v>
      </c>
      <c r="L13" s="3">
        <f t="shared" si="3"/>
        <v>0.14492753623188404</v>
      </c>
      <c r="M13" s="3">
        <f t="shared" si="4"/>
        <v>0.26570048309178745</v>
      </c>
      <c r="N13" s="3">
        <f t="shared" si="5"/>
        <v>1.7391304347826086</v>
      </c>
    </row>
    <row r="14" spans="1:20" x14ac:dyDescent="0.25">
      <c r="A14" s="2" t="s">
        <v>10</v>
      </c>
      <c r="B14" s="3" t="s">
        <v>52</v>
      </c>
      <c r="C14" s="3">
        <v>3</v>
      </c>
      <c r="D14" s="3" t="s">
        <v>244</v>
      </c>
      <c r="E14" s="3">
        <v>2.23E-2</v>
      </c>
      <c r="F14" s="3" t="s">
        <v>120</v>
      </c>
      <c r="G14" s="3" t="s">
        <v>145</v>
      </c>
      <c r="H14" s="3">
        <v>10</v>
      </c>
      <c r="I14" s="3">
        <f t="shared" si="0"/>
        <v>5.9999999999999993E-3</v>
      </c>
      <c r="J14" s="3">
        <f t="shared" si="1"/>
        <v>1.1000000000000001E-2</v>
      </c>
      <c r="K14" s="3">
        <f t="shared" si="2"/>
        <v>7.1999999999999995E-2</v>
      </c>
      <c r="L14" s="3">
        <f t="shared" si="3"/>
        <v>0.2690582959641255</v>
      </c>
      <c r="M14" s="3">
        <f t="shared" si="4"/>
        <v>0.4932735426008969</v>
      </c>
      <c r="N14" s="3">
        <f t="shared" si="5"/>
        <v>3.2286995515695063</v>
      </c>
    </row>
    <row r="15" spans="1:20" x14ac:dyDescent="0.25">
      <c r="A15" s="2" t="s">
        <v>10</v>
      </c>
      <c r="B15" s="3" t="s">
        <v>52</v>
      </c>
      <c r="F15" s="3" t="s">
        <v>120</v>
      </c>
      <c r="G15" s="3" t="s">
        <v>145</v>
      </c>
      <c r="H15" s="3">
        <v>10</v>
      </c>
      <c r="I15" s="3">
        <f t="shared" si="0"/>
        <v>5.9999999999999993E-3</v>
      </c>
      <c r="J15" s="3">
        <f t="shared" si="1"/>
        <v>1.1000000000000001E-2</v>
      </c>
      <c r="K15" s="3">
        <f t="shared" si="2"/>
        <v>7.1999999999999995E-2</v>
      </c>
      <c r="L15" s="6" t="e">
        <f t="shared" si="3"/>
        <v>#DIV/0!</v>
      </c>
      <c r="M15" s="6" t="e">
        <f t="shared" si="4"/>
        <v>#DIV/0!</v>
      </c>
      <c r="N15" s="6" t="e">
        <f t="shared" si="5"/>
        <v>#DIV/0!</v>
      </c>
    </row>
    <row r="16" spans="1:20" x14ac:dyDescent="0.25">
      <c r="A16" s="2" t="s">
        <v>14</v>
      </c>
      <c r="B16" s="3" t="s">
        <v>53</v>
      </c>
      <c r="C16" s="3">
        <v>1</v>
      </c>
      <c r="D16" s="3" t="s">
        <v>238</v>
      </c>
      <c r="E16" s="3">
        <v>8.2699999999999996E-2</v>
      </c>
      <c r="F16" s="3" t="s">
        <v>119</v>
      </c>
      <c r="G16" s="3" t="s">
        <v>146</v>
      </c>
      <c r="H16" s="3">
        <v>30</v>
      </c>
      <c r="I16" s="3">
        <f t="shared" si="0"/>
        <v>1.7999999999999999E-2</v>
      </c>
      <c r="J16" s="3">
        <f t="shared" si="1"/>
        <v>3.3000000000000002E-2</v>
      </c>
      <c r="K16" s="3">
        <f t="shared" si="2"/>
        <v>0.216</v>
      </c>
      <c r="L16" s="3">
        <f t="shared" si="3"/>
        <v>0.21765417170495768</v>
      </c>
      <c r="M16" s="3">
        <f t="shared" si="4"/>
        <v>0.39903264812575578</v>
      </c>
      <c r="N16" s="3">
        <f t="shared" si="5"/>
        <v>2.6118500604594921</v>
      </c>
    </row>
    <row r="17" spans="1:14" x14ac:dyDescent="0.25">
      <c r="A17" s="2" t="s">
        <v>15</v>
      </c>
      <c r="B17" s="3" t="s">
        <v>52</v>
      </c>
      <c r="C17" s="3">
        <v>1</v>
      </c>
      <c r="D17" s="3" t="s">
        <v>243</v>
      </c>
      <c r="E17" s="3">
        <v>0.1206</v>
      </c>
      <c r="F17" s="3" t="s">
        <v>119</v>
      </c>
      <c r="G17" s="3" t="s">
        <v>147</v>
      </c>
      <c r="H17" s="3">
        <v>550</v>
      </c>
      <c r="I17" s="3">
        <f t="shared" si="0"/>
        <v>0.32999999999999996</v>
      </c>
      <c r="J17" s="3">
        <f t="shared" si="1"/>
        <v>0.60499999999999998</v>
      </c>
      <c r="K17" s="3">
        <f t="shared" si="2"/>
        <v>3.96</v>
      </c>
      <c r="L17" s="3">
        <f t="shared" si="3"/>
        <v>2.7363184079601988</v>
      </c>
      <c r="M17" s="3">
        <f t="shared" si="4"/>
        <v>5.0165837479270312</v>
      </c>
      <c r="N17" s="3">
        <f t="shared" si="5"/>
        <v>32.835820895522389</v>
      </c>
    </row>
    <row r="18" spans="1:14" x14ac:dyDescent="0.25">
      <c r="A18" s="2" t="s">
        <v>16</v>
      </c>
      <c r="B18" s="3" t="s">
        <v>52</v>
      </c>
      <c r="C18" s="3">
        <v>1</v>
      </c>
      <c r="D18" s="3" t="s">
        <v>230</v>
      </c>
      <c r="E18" s="3">
        <v>2.86E-2</v>
      </c>
      <c r="F18" s="3" t="s">
        <v>119</v>
      </c>
      <c r="G18" s="3" t="s">
        <v>148</v>
      </c>
      <c r="H18" s="3">
        <f>15*20</f>
        <v>300</v>
      </c>
      <c r="I18" s="3">
        <f t="shared" si="0"/>
        <v>0.18</v>
      </c>
      <c r="J18" s="3">
        <f t="shared" si="1"/>
        <v>0.33</v>
      </c>
      <c r="K18" s="3">
        <f t="shared" si="2"/>
        <v>2.16</v>
      </c>
      <c r="L18" s="3">
        <f t="shared" si="3"/>
        <v>6.2937062937062933</v>
      </c>
      <c r="M18" s="3">
        <f t="shared" si="4"/>
        <v>11.538461538461538</v>
      </c>
      <c r="N18" s="3">
        <f t="shared" si="5"/>
        <v>75.524475524475534</v>
      </c>
    </row>
    <row r="19" spans="1:14" x14ac:dyDescent="0.25">
      <c r="A19" s="2" t="s">
        <v>16</v>
      </c>
      <c r="B19" s="3" t="s">
        <v>52</v>
      </c>
      <c r="C19" s="3">
        <v>3</v>
      </c>
      <c r="D19" s="3" t="s">
        <v>230</v>
      </c>
      <c r="E19" s="3">
        <v>1.44E-2</v>
      </c>
      <c r="F19" s="3" t="s">
        <v>119</v>
      </c>
      <c r="G19" s="3" t="s">
        <v>149</v>
      </c>
      <c r="H19" s="3">
        <f>H18</f>
        <v>300</v>
      </c>
      <c r="I19" s="3">
        <f t="shared" si="0"/>
        <v>0.18</v>
      </c>
      <c r="J19" s="3">
        <f t="shared" si="1"/>
        <v>0.33</v>
      </c>
      <c r="K19" s="3">
        <f t="shared" si="2"/>
        <v>2.16</v>
      </c>
      <c r="L19" s="3">
        <f t="shared" si="3"/>
        <v>12.5</v>
      </c>
      <c r="M19" s="3">
        <f t="shared" si="4"/>
        <v>22.916666666666668</v>
      </c>
      <c r="N19" s="3">
        <f t="shared" si="5"/>
        <v>150</v>
      </c>
    </row>
    <row r="20" spans="1:14" x14ac:dyDescent="0.25">
      <c r="A20" s="2" t="s">
        <v>17</v>
      </c>
      <c r="B20" s="3" t="s">
        <v>52</v>
      </c>
      <c r="C20" s="3">
        <v>1</v>
      </c>
      <c r="D20" s="3" t="s">
        <v>243</v>
      </c>
      <c r="E20" s="3">
        <v>7.4999999999999997E-3</v>
      </c>
      <c r="F20" s="3" t="s">
        <v>119</v>
      </c>
      <c r="G20" s="3" t="s">
        <v>150</v>
      </c>
      <c r="H20" s="3">
        <v>5</v>
      </c>
      <c r="I20" s="3">
        <f t="shared" si="0"/>
        <v>2.9999999999999996E-3</v>
      </c>
      <c r="J20" s="3">
        <f t="shared" si="1"/>
        <v>5.5000000000000005E-3</v>
      </c>
      <c r="K20" s="3">
        <f t="shared" si="2"/>
        <v>3.5999999999999997E-2</v>
      </c>
      <c r="L20" s="3">
        <f t="shared" si="3"/>
        <v>0.39999999999999997</v>
      </c>
      <c r="M20" s="3">
        <f t="shared" si="4"/>
        <v>0.73333333333333339</v>
      </c>
      <c r="N20" s="3">
        <f t="shared" si="5"/>
        <v>4.8</v>
      </c>
    </row>
    <row r="21" spans="1:14" x14ac:dyDescent="0.25">
      <c r="A21" s="2" t="s">
        <v>19</v>
      </c>
      <c r="B21" s="3" t="s">
        <v>53</v>
      </c>
      <c r="C21" s="3">
        <v>1</v>
      </c>
      <c r="D21" s="3" t="s">
        <v>231</v>
      </c>
      <c r="E21" s="3">
        <v>5.2900000000000003E-2</v>
      </c>
      <c r="F21" s="3" t="s">
        <v>126</v>
      </c>
      <c r="G21" s="3" t="s">
        <v>151</v>
      </c>
      <c r="H21" s="3">
        <v>200</v>
      </c>
      <c r="I21" s="3">
        <f>H21*0.001</f>
        <v>0.2</v>
      </c>
      <c r="J21" s="3">
        <f>H21*0.0051</f>
        <v>1.02</v>
      </c>
      <c r="K21" s="3">
        <f>H21*0.021</f>
        <v>4.2</v>
      </c>
      <c r="L21" s="3">
        <f t="shared" si="3"/>
        <v>3.7807183364839321</v>
      </c>
      <c r="M21" s="3">
        <f t="shared" si="4"/>
        <v>19.281663516068054</v>
      </c>
      <c r="N21" s="3">
        <f t="shared" si="5"/>
        <v>79.395085066162565</v>
      </c>
    </row>
    <row r="22" spans="1:14" x14ac:dyDescent="0.25">
      <c r="A22" s="2" t="s">
        <v>21</v>
      </c>
      <c r="B22" s="3" t="s">
        <v>52</v>
      </c>
      <c r="C22" s="3">
        <v>1</v>
      </c>
      <c r="D22" s="3" t="s">
        <v>231</v>
      </c>
      <c r="E22" s="3">
        <v>0.11550000000000001</v>
      </c>
      <c r="F22" s="3" t="s">
        <v>120</v>
      </c>
      <c r="G22" s="3" t="s">
        <v>152</v>
      </c>
      <c r="H22" s="3">
        <v>500</v>
      </c>
      <c r="I22" s="3">
        <f t="shared" si="0"/>
        <v>0.3</v>
      </c>
      <c r="J22" s="3">
        <f t="shared" si="1"/>
        <v>0.55000000000000004</v>
      </c>
      <c r="K22" s="3">
        <f t="shared" si="2"/>
        <v>3.6</v>
      </c>
      <c r="L22" s="3">
        <f t="shared" si="3"/>
        <v>2.5974025974025974</v>
      </c>
      <c r="M22" s="3">
        <f t="shared" si="4"/>
        <v>4.7619047619047619</v>
      </c>
      <c r="N22" s="3">
        <f t="shared" si="5"/>
        <v>31.168831168831169</v>
      </c>
    </row>
    <row r="23" spans="1:14" x14ac:dyDescent="0.25">
      <c r="A23" s="2" t="s">
        <v>22</v>
      </c>
      <c r="B23" s="3" t="s">
        <v>52</v>
      </c>
      <c r="C23" s="3">
        <v>1</v>
      </c>
      <c r="D23" s="3" t="s">
        <v>239</v>
      </c>
      <c r="E23" s="3">
        <v>0.2671</v>
      </c>
      <c r="F23" s="3" t="s">
        <v>126</v>
      </c>
      <c r="G23" s="3" t="s">
        <v>153</v>
      </c>
      <c r="H23" s="3">
        <v>10</v>
      </c>
      <c r="I23" s="3">
        <f>H23*0.01</f>
        <v>0.1</v>
      </c>
      <c r="J23" s="3">
        <f>H23*0.0051</f>
        <v>5.1000000000000004E-2</v>
      </c>
      <c r="K23" s="3">
        <f>H23*0.021</f>
        <v>0.21000000000000002</v>
      </c>
      <c r="L23" s="3">
        <f t="shared" si="3"/>
        <v>0.37439161362785472</v>
      </c>
      <c r="M23" s="3">
        <f t="shared" si="4"/>
        <v>0.19093972295020592</v>
      </c>
      <c r="N23" s="3">
        <f t="shared" si="5"/>
        <v>0.78622238861849503</v>
      </c>
    </row>
    <row r="24" spans="1:14" x14ac:dyDescent="0.25">
      <c r="A24" s="2" t="s">
        <v>26</v>
      </c>
      <c r="B24" s="3" t="s">
        <v>51</v>
      </c>
      <c r="C24" s="3">
        <v>1</v>
      </c>
      <c r="D24" s="3" t="s">
        <v>242</v>
      </c>
      <c r="E24" s="3">
        <v>0.1037</v>
      </c>
      <c r="F24" s="3" t="s">
        <v>125</v>
      </c>
      <c r="G24" s="3" t="s">
        <v>155</v>
      </c>
      <c r="H24" s="3">
        <f>12*25</f>
        <v>300</v>
      </c>
      <c r="I24" s="3">
        <f t="shared" ref="I24:I38" si="7">H24*0.0006</f>
        <v>0.18</v>
      </c>
      <c r="J24" s="3">
        <f t="shared" ref="J24:J38" si="8">H24*0.0011</f>
        <v>0.33</v>
      </c>
      <c r="K24" s="3">
        <f t="shared" ref="K24:K38" si="9">H24*0.0072</f>
        <v>2.16</v>
      </c>
      <c r="L24" s="3">
        <f t="shared" ref="L24:L54" si="10">I24/E24</f>
        <v>1.7357762777242043</v>
      </c>
      <c r="M24" s="3">
        <f t="shared" ref="M24:M54" si="11">J24/E24</f>
        <v>3.1822565091610415</v>
      </c>
      <c r="N24" s="3">
        <f t="shared" ref="N24:N54" si="12">K24/E24</f>
        <v>20.829315332690456</v>
      </c>
    </row>
    <row r="25" spans="1:14" x14ac:dyDescent="0.25">
      <c r="A25" s="2" t="s">
        <v>27</v>
      </c>
      <c r="B25" s="3" t="s">
        <v>50</v>
      </c>
      <c r="C25" s="3">
        <v>1</v>
      </c>
      <c r="D25" s="3" t="s">
        <v>240</v>
      </c>
      <c r="E25" s="3">
        <v>8.5699999999999998E-2</v>
      </c>
      <c r="F25" s="3" t="s">
        <v>129</v>
      </c>
      <c r="G25" s="2"/>
      <c r="H25" s="2"/>
    </row>
    <row r="26" spans="1:14" x14ac:dyDescent="0.25">
      <c r="A26" s="2" t="s">
        <v>28</v>
      </c>
      <c r="B26" s="3" t="s">
        <v>50</v>
      </c>
      <c r="C26" s="3">
        <v>1</v>
      </c>
      <c r="D26" s="3" t="s">
        <v>240</v>
      </c>
      <c r="E26" s="3">
        <v>8.6400000000000005E-2</v>
      </c>
      <c r="F26" s="3" t="s">
        <v>130</v>
      </c>
      <c r="G26" s="3" t="s">
        <v>155</v>
      </c>
      <c r="H26" s="3">
        <f>H24</f>
        <v>300</v>
      </c>
      <c r="I26" s="3">
        <f t="shared" si="7"/>
        <v>0.18</v>
      </c>
      <c r="J26" s="3">
        <f t="shared" si="8"/>
        <v>0.33</v>
      </c>
      <c r="K26" s="3">
        <f t="shared" si="9"/>
        <v>2.16</v>
      </c>
      <c r="L26" s="3">
        <f t="shared" si="10"/>
        <v>2.083333333333333</v>
      </c>
      <c r="M26" s="3">
        <f t="shared" si="11"/>
        <v>3.8194444444444446</v>
      </c>
      <c r="N26" s="3">
        <f t="shared" si="12"/>
        <v>25</v>
      </c>
    </row>
    <row r="27" spans="1:14" x14ac:dyDescent="0.25">
      <c r="A27" s="2" t="s">
        <v>29</v>
      </c>
      <c r="B27" s="3" t="s">
        <v>50</v>
      </c>
      <c r="C27" s="3">
        <v>1</v>
      </c>
      <c r="D27" s="3" t="s">
        <v>232</v>
      </c>
      <c r="E27" s="3">
        <v>2.0799999999999999E-2</v>
      </c>
      <c r="F27" s="3" t="s">
        <v>125</v>
      </c>
      <c r="G27" s="3" t="s">
        <v>155</v>
      </c>
      <c r="H27" s="3">
        <f>H26</f>
        <v>300</v>
      </c>
      <c r="I27" s="3">
        <f t="shared" si="7"/>
        <v>0.18</v>
      </c>
      <c r="J27" s="3">
        <f t="shared" si="8"/>
        <v>0.33</v>
      </c>
      <c r="K27" s="3">
        <f t="shared" si="9"/>
        <v>2.16</v>
      </c>
      <c r="L27" s="3">
        <f t="shared" si="10"/>
        <v>8.6538461538461533</v>
      </c>
      <c r="M27" s="3">
        <f t="shared" si="11"/>
        <v>15.865384615384617</v>
      </c>
      <c r="N27" s="3">
        <f t="shared" si="12"/>
        <v>103.84615384615385</v>
      </c>
    </row>
    <row r="28" spans="1:14" x14ac:dyDescent="0.25">
      <c r="A28" s="2" t="s">
        <v>30</v>
      </c>
      <c r="B28" s="3" t="s">
        <v>50</v>
      </c>
      <c r="C28" s="3">
        <v>1</v>
      </c>
      <c r="D28" s="3" t="s">
        <v>231</v>
      </c>
      <c r="E28" s="3">
        <v>0.11169999999999999</v>
      </c>
      <c r="F28" s="3" t="s">
        <v>125</v>
      </c>
      <c r="G28" s="3" t="s">
        <v>155</v>
      </c>
      <c r="H28" s="3">
        <f>H27</f>
        <v>300</v>
      </c>
      <c r="I28" s="3">
        <f t="shared" si="7"/>
        <v>0.18</v>
      </c>
      <c r="J28" s="3">
        <f t="shared" si="8"/>
        <v>0.33</v>
      </c>
      <c r="K28" s="3">
        <f t="shared" si="9"/>
        <v>2.16</v>
      </c>
      <c r="L28" s="3">
        <f t="shared" si="10"/>
        <v>1.6114592658907789</v>
      </c>
      <c r="M28" s="3">
        <f t="shared" si="11"/>
        <v>2.9543419874664281</v>
      </c>
      <c r="N28" s="3">
        <f t="shared" si="12"/>
        <v>19.337511190689348</v>
      </c>
    </row>
    <row r="29" spans="1:14" x14ac:dyDescent="0.25">
      <c r="A29" s="2" t="s">
        <v>31</v>
      </c>
      <c r="B29" s="3" t="s">
        <v>51</v>
      </c>
      <c r="C29" s="3">
        <v>1</v>
      </c>
      <c r="D29" s="3" t="s">
        <v>234</v>
      </c>
      <c r="E29" s="3">
        <v>0.85360000000000003</v>
      </c>
      <c r="F29" s="3" t="s">
        <v>125</v>
      </c>
      <c r="G29" s="3" t="s">
        <v>155</v>
      </c>
      <c r="H29" s="3">
        <f>H28</f>
        <v>300</v>
      </c>
      <c r="I29" s="3">
        <f t="shared" si="7"/>
        <v>0.18</v>
      </c>
      <c r="J29" s="3">
        <f t="shared" si="8"/>
        <v>0.33</v>
      </c>
      <c r="K29" s="3">
        <f t="shared" si="9"/>
        <v>2.16</v>
      </c>
      <c r="L29" s="3">
        <f t="shared" si="10"/>
        <v>0.21087160262417992</v>
      </c>
      <c r="M29" s="3">
        <f t="shared" si="11"/>
        <v>0.38659793814432991</v>
      </c>
      <c r="N29" s="3">
        <f t="shared" si="12"/>
        <v>2.5304592314901595</v>
      </c>
    </row>
    <row r="30" spans="1:14" x14ac:dyDescent="0.25">
      <c r="A30" s="2" t="s">
        <v>32</v>
      </c>
      <c r="B30" s="3" t="s">
        <v>51</v>
      </c>
      <c r="C30" s="3">
        <v>1</v>
      </c>
      <c r="D30" s="3" t="s">
        <v>243</v>
      </c>
      <c r="E30" s="3">
        <v>4.7199999999999999E-2</v>
      </c>
      <c r="F30" s="3" t="s">
        <v>125</v>
      </c>
      <c r="G30" s="3" t="s">
        <v>156</v>
      </c>
      <c r="H30" s="3">
        <v>2000</v>
      </c>
      <c r="I30" s="3">
        <f t="shared" si="7"/>
        <v>1.2</v>
      </c>
      <c r="J30" s="3">
        <f t="shared" si="8"/>
        <v>2.2000000000000002</v>
      </c>
      <c r="K30" s="3">
        <f t="shared" si="9"/>
        <v>14.4</v>
      </c>
      <c r="L30" s="3">
        <f t="shared" si="10"/>
        <v>25.423728813559322</v>
      </c>
      <c r="M30" s="3">
        <f t="shared" si="11"/>
        <v>46.610169491525426</v>
      </c>
      <c r="N30" s="3">
        <f t="shared" si="12"/>
        <v>305.08474576271186</v>
      </c>
    </row>
    <row r="31" spans="1:14" x14ac:dyDescent="0.25">
      <c r="A31" s="2" t="s">
        <v>32</v>
      </c>
      <c r="B31" s="3" t="s">
        <v>51</v>
      </c>
      <c r="C31" s="3">
        <v>2</v>
      </c>
      <c r="D31" s="3" t="s">
        <v>243</v>
      </c>
      <c r="E31" s="3">
        <v>1.2749999999999999E-2</v>
      </c>
      <c r="F31" s="3" t="s">
        <v>125</v>
      </c>
      <c r="G31" s="3" t="s">
        <v>157</v>
      </c>
      <c r="H31" s="3">
        <v>500</v>
      </c>
      <c r="I31" s="3">
        <f t="shared" si="7"/>
        <v>0.3</v>
      </c>
      <c r="J31" s="3">
        <f t="shared" si="8"/>
        <v>0.55000000000000004</v>
      </c>
      <c r="K31" s="3">
        <f t="shared" si="9"/>
        <v>3.6</v>
      </c>
      <c r="L31" s="3">
        <f t="shared" si="10"/>
        <v>23.529411764705884</v>
      </c>
      <c r="M31" s="3">
        <f t="shared" si="11"/>
        <v>43.137254901960787</v>
      </c>
      <c r="N31" s="3">
        <f t="shared" si="12"/>
        <v>282.35294117647061</v>
      </c>
    </row>
    <row r="32" spans="1:14" x14ac:dyDescent="0.25">
      <c r="A32" s="2" t="s">
        <v>32</v>
      </c>
      <c r="B32" s="3" t="s">
        <v>51</v>
      </c>
      <c r="C32" s="3">
        <v>3</v>
      </c>
      <c r="D32" s="3" t="s">
        <v>245</v>
      </c>
      <c r="E32" s="3">
        <v>0.32890000000000003</v>
      </c>
      <c r="F32" s="3" t="s">
        <v>125</v>
      </c>
      <c r="G32" s="3" t="s">
        <v>158</v>
      </c>
      <c r="H32" s="3">
        <v>750</v>
      </c>
      <c r="I32" s="3">
        <f t="shared" si="7"/>
        <v>0.44999999999999996</v>
      </c>
      <c r="J32" s="3">
        <f t="shared" si="8"/>
        <v>0.82500000000000007</v>
      </c>
      <c r="K32" s="3">
        <f t="shared" si="9"/>
        <v>5.3999999999999995</v>
      </c>
      <c r="L32" s="3">
        <f t="shared" si="10"/>
        <v>1.3681970203709333</v>
      </c>
      <c r="M32" s="3">
        <f t="shared" si="11"/>
        <v>2.508361204013378</v>
      </c>
      <c r="N32" s="3">
        <f t="shared" si="12"/>
        <v>16.418364244451197</v>
      </c>
    </row>
    <row r="33" spans="1:20" x14ac:dyDescent="0.25">
      <c r="A33" s="2" t="s">
        <v>34</v>
      </c>
      <c r="B33" s="3" t="s">
        <v>51</v>
      </c>
      <c r="C33" s="3">
        <v>1</v>
      </c>
      <c r="D33" s="3" t="s">
        <v>90</v>
      </c>
      <c r="E33" s="3">
        <v>0.19289999999999999</v>
      </c>
      <c r="F33" s="3" t="s">
        <v>131</v>
      </c>
      <c r="G33" s="3" t="s">
        <v>159</v>
      </c>
      <c r="H33" s="3">
        <f>20*40</f>
        <v>800</v>
      </c>
      <c r="I33" s="3">
        <f t="shared" si="7"/>
        <v>0.48</v>
      </c>
      <c r="J33" s="3">
        <f t="shared" si="8"/>
        <v>0.88</v>
      </c>
      <c r="K33" s="3">
        <f t="shared" si="9"/>
        <v>5.76</v>
      </c>
      <c r="L33" s="3">
        <f t="shared" si="10"/>
        <v>2.4883359253499222</v>
      </c>
      <c r="M33" s="3">
        <f t="shared" si="11"/>
        <v>4.561949196474858</v>
      </c>
      <c r="N33" s="3">
        <f t="shared" si="12"/>
        <v>29.860031104199066</v>
      </c>
    </row>
    <row r="34" spans="1:20" x14ac:dyDescent="0.25">
      <c r="A34" s="2" t="s">
        <v>35</v>
      </c>
      <c r="B34" s="3" t="s">
        <v>51</v>
      </c>
      <c r="C34" s="3">
        <v>1</v>
      </c>
      <c r="D34" s="3" t="s">
        <v>241</v>
      </c>
      <c r="E34" s="3">
        <v>0.1133</v>
      </c>
      <c r="F34" s="3" t="s">
        <v>119</v>
      </c>
      <c r="G34" s="3" t="s">
        <v>160</v>
      </c>
      <c r="H34" s="3">
        <v>600</v>
      </c>
      <c r="I34" s="3">
        <f t="shared" si="7"/>
        <v>0.36</v>
      </c>
      <c r="J34" s="3">
        <f t="shared" si="8"/>
        <v>0.66</v>
      </c>
      <c r="K34" s="3">
        <f t="shared" si="9"/>
        <v>4.32</v>
      </c>
      <c r="L34" s="3">
        <f t="shared" si="10"/>
        <v>3.177405119152692</v>
      </c>
      <c r="M34" s="3">
        <f t="shared" si="11"/>
        <v>5.825242718446602</v>
      </c>
      <c r="N34" s="3">
        <f t="shared" si="12"/>
        <v>38.128861429832305</v>
      </c>
    </row>
    <row r="35" spans="1:20" x14ac:dyDescent="0.25">
      <c r="A35" s="2" t="s">
        <v>36</v>
      </c>
      <c r="B35" s="3" t="s">
        <v>50</v>
      </c>
      <c r="C35" s="3">
        <v>1</v>
      </c>
      <c r="D35" s="3" t="s">
        <v>240</v>
      </c>
      <c r="E35" s="3">
        <v>0.02</v>
      </c>
      <c r="F35" s="3" t="s">
        <v>119</v>
      </c>
      <c r="G35" s="3" t="s">
        <v>161</v>
      </c>
      <c r="H35" s="3">
        <v>50</v>
      </c>
      <c r="I35" s="3">
        <f t="shared" si="7"/>
        <v>0.03</v>
      </c>
      <c r="J35" s="3">
        <f t="shared" si="8"/>
        <v>5.5E-2</v>
      </c>
      <c r="K35" s="3">
        <f t="shared" si="9"/>
        <v>0.36</v>
      </c>
      <c r="L35" s="3">
        <f t="shared" si="10"/>
        <v>1.5</v>
      </c>
      <c r="M35" s="3">
        <f t="shared" si="11"/>
        <v>2.75</v>
      </c>
      <c r="N35" s="3">
        <f t="shared" si="12"/>
        <v>18</v>
      </c>
    </row>
    <row r="36" spans="1:20" x14ac:dyDescent="0.25">
      <c r="A36" s="2" t="s">
        <v>36</v>
      </c>
      <c r="B36" s="3" t="s">
        <v>50</v>
      </c>
      <c r="C36" s="3">
        <v>2</v>
      </c>
      <c r="D36" s="3" t="s">
        <v>240</v>
      </c>
      <c r="E36" s="3">
        <v>0.02</v>
      </c>
      <c r="F36" s="3" t="s">
        <v>132</v>
      </c>
      <c r="G36" s="3" t="s">
        <v>162</v>
      </c>
      <c r="H36" s="3">
        <v>50</v>
      </c>
      <c r="I36" s="3">
        <f t="shared" si="7"/>
        <v>0.03</v>
      </c>
      <c r="J36" s="3">
        <f t="shared" si="8"/>
        <v>5.5E-2</v>
      </c>
      <c r="K36" s="3">
        <f t="shared" si="9"/>
        <v>0.36</v>
      </c>
      <c r="L36" s="3">
        <f t="shared" si="10"/>
        <v>1.5</v>
      </c>
      <c r="M36" s="3">
        <f t="shared" si="11"/>
        <v>2.75</v>
      </c>
      <c r="N36" s="3">
        <f t="shared" si="12"/>
        <v>18</v>
      </c>
    </row>
    <row r="37" spans="1:20" x14ac:dyDescent="0.25">
      <c r="A37" s="2" t="s">
        <v>36</v>
      </c>
      <c r="B37" s="3" t="s">
        <v>50</v>
      </c>
      <c r="C37" s="3">
        <v>3</v>
      </c>
      <c r="D37" s="3" t="s">
        <v>239</v>
      </c>
      <c r="E37" s="3">
        <v>0.16</v>
      </c>
      <c r="F37" s="3" t="s">
        <v>132</v>
      </c>
      <c r="G37" s="3" t="s">
        <v>162</v>
      </c>
      <c r="H37" s="3">
        <v>50</v>
      </c>
      <c r="I37" s="3">
        <f t="shared" si="7"/>
        <v>0.03</v>
      </c>
      <c r="J37" s="3">
        <f t="shared" si="8"/>
        <v>5.5E-2</v>
      </c>
      <c r="K37" s="3">
        <f t="shared" si="9"/>
        <v>0.36</v>
      </c>
      <c r="L37" s="3">
        <f t="shared" si="10"/>
        <v>0.1875</v>
      </c>
      <c r="M37" s="3">
        <f t="shared" si="11"/>
        <v>0.34375</v>
      </c>
      <c r="N37" s="3">
        <f t="shared" si="12"/>
        <v>2.25</v>
      </c>
    </row>
    <row r="38" spans="1:20" x14ac:dyDescent="0.25">
      <c r="A38" s="2" t="s">
        <v>37</v>
      </c>
      <c r="B38" s="3" t="s">
        <v>50</v>
      </c>
      <c r="C38" s="3">
        <v>1</v>
      </c>
      <c r="D38" s="3" t="s">
        <v>231</v>
      </c>
      <c r="E38" s="3">
        <v>2.24E-2</v>
      </c>
      <c r="F38" s="3" t="s">
        <v>119</v>
      </c>
      <c r="G38" s="3" t="s">
        <v>155</v>
      </c>
      <c r="H38" s="3">
        <f>12*25</f>
        <v>300</v>
      </c>
      <c r="I38" s="3">
        <f t="shared" si="7"/>
        <v>0.18</v>
      </c>
      <c r="J38" s="3">
        <f t="shared" si="8"/>
        <v>0.33</v>
      </c>
      <c r="K38" s="3">
        <f t="shared" si="9"/>
        <v>2.16</v>
      </c>
      <c r="L38" s="3">
        <f t="shared" si="10"/>
        <v>8.0357142857142847</v>
      </c>
      <c r="M38" s="3">
        <f t="shared" si="11"/>
        <v>14.732142857142858</v>
      </c>
      <c r="N38" s="3">
        <f t="shared" si="12"/>
        <v>96.428571428571431</v>
      </c>
    </row>
    <row r="39" spans="1:20" x14ac:dyDescent="0.25">
      <c r="A39" s="2" t="s">
        <v>40</v>
      </c>
      <c r="B39" s="3" t="s">
        <v>52</v>
      </c>
      <c r="C39" s="3">
        <v>1</v>
      </c>
      <c r="D39" s="3" t="s">
        <v>90</v>
      </c>
      <c r="E39" s="3">
        <v>0.04</v>
      </c>
      <c r="F39" s="3" t="s">
        <v>123</v>
      </c>
      <c r="G39" s="3" t="s">
        <v>163</v>
      </c>
      <c r="H39" s="3">
        <v>30</v>
      </c>
      <c r="I39" s="3">
        <f>H39*0.01</f>
        <v>0.3</v>
      </c>
      <c r="J39" s="3">
        <f>H39*0.0051</f>
        <v>0.15300000000000002</v>
      </c>
      <c r="K39" s="3">
        <f>H39*0.021</f>
        <v>0.63</v>
      </c>
      <c r="L39" s="3">
        <f t="shared" si="10"/>
        <v>7.5</v>
      </c>
      <c r="M39" s="3">
        <f t="shared" si="11"/>
        <v>3.8250000000000006</v>
      </c>
      <c r="N39" s="3">
        <f t="shared" si="12"/>
        <v>15.75</v>
      </c>
    </row>
    <row r="40" spans="1:20" x14ac:dyDescent="0.25">
      <c r="A40" s="2" t="s">
        <v>41</v>
      </c>
      <c r="B40" s="3" t="s">
        <v>52</v>
      </c>
      <c r="C40" s="3">
        <v>1</v>
      </c>
      <c r="D40" s="3" t="s">
        <v>90</v>
      </c>
      <c r="E40" s="3">
        <v>3.4000000000000002E-2</v>
      </c>
      <c r="F40" s="3" t="s">
        <v>123</v>
      </c>
      <c r="G40" s="3" t="s">
        <v>153</v>
      </c>
      <c r="H40" s="3">
        <v>10</v>
      </c>
      <c r="I40" s="3">
        <f t="shared" ref="I40:I44" si="13">H40*0.01</f>
        <v>0.1</v>
      </c>
      <c r="J40" s="3">
        <f t="shared" ref="J40:J44" si="14">H40*0.0051</f>
        <v>5.1000000000000004E-2</v>
      </c>
      <c r="K40" s="3">
        <f t="shared" ref="K40:K44" si="15">H40*0.021</f>
        <v>0.21000000000000002</v>
      </c>
      <c r="L40" s="3">
        <f t="shared" si="10"/>
        <v>2.9411764705882351</v>
      </c>
      <c r="M40" s="3">
        <f t="shared" si="11"/>
        <v>1.5</v>
      </c>
      <c r="N40" s="3">
        <f t="shared" si="12"/>
        <v>6.1764705882352944</v>
      </c>
    </row>
    <row r="41" spans="1:20" x14ac:dyDescent="0.25">
      <c r="A41" s="2" t="s">
        <v>42</v>
      </c>
      <c r="B41" s="3" t="s">
        <v>52</v>
      </c>
      <c r="C41" s="3">
        <v>1</v>
      </c>
      <c r="D41" s="3" t="s">
        <v>231</v>
      </c>
      <c r="E41" s="3">
        <v>7.5700000000000003E-2</v>
      </c>
      <c r="F41" s="3" t="s">
        <v>133</v>
      </c>
      <c r="G41" s="3" t="s">
        <v>153</v>
      </c>
      <c r="H41" s="3">
        <v>10</v>
      </c>
      <c r="I41" s="3">
        <f t="shared" si="13"/>
        <v>0.1</v>
      </c>
      <c r="J41" s="3">
        <f t="shared" si="14"/>
        <v>5.1000000000000004E-2</v>
      </c>
      <c r="K41" s="3">
        <f t="shared" si="15"/>
        <v>0.21000000000000002</v>
      </c>
      <c r="L41" s="3">
        <f t="shared" si="10"/>
        <v>1.321003963011889</v>
      </c>
      <c r="M41" s="3">
        <f t="shared" si="11"/>
        <v>0.67371202113606343</v>
      </c>
      <c r="N41" s="3">
        <f t="shared" si="12"/>
        <v>2.7741083223249672</v>
      </c>
    </row>
    <row r="42" spans="1:20" x14ac:dyDescent="0.25">
      <c r="A42" s="2" t="s">
        <v>42</v>
      </c>
      <c r="B42" s="3" t="s">
        <v>52</v>
      </c>
      <c r="C42" s="3">
        <v>2</v>
      </c>
      <c r="D42" s="3" t="s">
        <v>90</v>
      </c>
      <c r="E42" s="3">
        <v>0.10150000000000001</v>
      </c>
      <c r="F42" s="3" t="s">
        <v>119</v>
      </c>
      <c r="G42" s="3" t="s">
        <v>153</v>
      </c>
      <c r="H42" s="3">
        <v>10</v>
      </c>
      <c r="I42" s="3">
        <f>H42*0.006</f>
        <v>0.06</v>
      </c>
      <c r="J42" s="3">
        <f>H42*0.0011</f>
        <v>1.1000000000000001E-2</v>
      </c>
      <c r="K42" s="3">
        <f>H42*0.0072</f>
        <v>7.1999999999999995E-2</v>
      </c>
      <c r="L42" s="3">
        <f t="shared" si="10"/>
        <v>0.59113300492610832</v>
      </c>
      <c r="M42" s="3">
        <f t="shared" si="11"/>
        <v>0.10837438423645321</v>
      </c>
      <c r="N42" s="3">
        <f t="shared" si="12"/>
        <v>0.70935960591132996</v>
      </c>
    </row>
    <row r="43" spans="1:20" x14ac:dyDescent="0.25">
      <c r="A43" s="2" t="s">
        <v>43</v>
      </c>
      <c r="B43" s="3" t="s">
        <v>53</v>
      </c>
      <c r="C43" s="3">
        <v>1</v>
      </c>
      <c r="D43" s="3" t="s">
        <v>231</v>
      </c>
      <c r="E43" s="3">
        <v>0.17560000000000001</v>
      </c>
      <c r="F43" s="3" t="s">
        <v>134</v>
      </c>
      <c r="G43" s="3" t="s">
        <v>150</v>
      </c>
      <c r="H43" s="3">
        <v>5</v>
      </c>
      <c r="I43" s="3">
        <f t="shared" si="13"/>
        <v>0.05</v>
      </c>
      <c r="J43" s="3">
        <f t="shared" si="14"/>
        <v>2.5500000000000002E-2</v>
      </c>
      <c r="K43" s="3">
        <f t="shared" si="15"/>
        <v>0.10500000000000001</v>
      </c>
      <c r="L43" s="3">
        <f t="shared" si="10"/>
        <v>0.2847380410022779</v>
      </c>
      <c r="M43" s="3">
        <f t="shared" si="11"/>
        <v>0.14521640091116172</v>
      </c>
      <c r="N43" s="3">
        <f t="shared" si="12"/>
        <v>0.59794988610478361</v>
      </c>
    </row>
    <row r="44" spans="1:20" x14ac:dyDescent="0.25">
      <c r="A44" s="2" t="s">
        <v>44</v>
      </c>
      <c r="B44" s="3" t="s">
        <v>53</v>
      </c>
      <c r="C44" s="3">
        <v>1</v>
      </c>
      <c r="D44" s="3" t="s">
        <v>231</v>
      </c>
      <c r="E44" s="3">
        <v>7.7999999999999996E-3</v>
      </c>
      <c r="F44" s="3" t="s">
        <v>123</v>
      </c>
      <c r="G44" s="3" t="s">
        <v>164</v>
      </c>
      <c r="H44" s="3">
        <v>300</v>
      </c>
      <c r="I44" s="3">
        <f t="shared" si="13"/>
        <v>3</v>
      </c>
      <c r="J44" s="3">
        <f t="shared" si="14"/>
        <v>1.53</v>
      </c>
      <c r="K44" s="3">
        <f t="shared" si="15"/>
        <v>6.3000000000000007</v>
      </c>
      <c r="L44" s="3">
        <f t="shared" si="10"/>
        <v>384.61538461538464</v>
      </c>
      <c r="M44" s="3">
        <f t="shared" si="11"/>
        <v>196.15384615384616</v>
      </c>
      <c r="N44" s="3">
        <f t="shared" si="12"/>
        <v>807.69230769230785</v>
      </c>
      <c r="Q44" s="3" t="s">
        <v>203</v>
      </c>
      <c r="R44" s="3" t="s">
        <v>205</v>
      </c>
      <c r="S44" s="3" t="s">
        <v>206</v>
      </c>
      <c r="T44" s="3" t="s">
        <v>208</v>
      </c>
    </row>
    <row r="45" spans="1:20" x14ac:dyDescent="0.25">
      <c r="A45" s="2" t="s">
        <v>45</v>
      </c>
      <c r="B45" s="3" t="s">
        <v>53</v>
      </c>
      <c r="C45" s="3">
        <v>1</v>
      </c>
      <c r="D45" s="3" t="s">
        <v>231</v>
      </c>
      <c r="E45" s="3">
        <v>3.4000000000000002E-2</v>
      </c>
      <c r="F45" s="3" t="s">
        <v>123</v>
      </c>
      <c r="G45" s="3" t="s">
        <v>153</v>
      </c>
      <c r="H45" s="3">
        <v>10</v>
      </c>
      <c r="I45" s="3">
        <f>H45*0.01</f>
        <v>0.1</v>
      </c>
      <c r="J45" s="3">
        <f>H45*0.0051</f>
        <v>5.1000000000000004E-2</v>
      </c>
      <c r="K45" s="3">
        <f>H45*0.021</f>
        <v>0.21000000000000002</v>
      </c>
      <c r="L45" s="3">
        <f t="shared" si="10"/>
        <v>2.9411764705882351</v>
      </c>
      <c r="M45" s="3">
        <f t="shared" si="11"/>
        <v>1.5</v>
      </c>
      <c r="N45" s="3">
        <f t="shared" si="12"/>
        <v>6.1764705882352944</v>
      </c>
    </row>
    <row r="46" spans="1:20" x14ac:dyDescent="0.25">
      <c r="A46" s="2" t="s">
        <v>45</v>
      </c>
      <c r="B46" s="3" t="s">
        <v>53</v>
      </c>
      <c r="C46" s="3">
        <v>2</v>
      </c>
      <c r="D46" s="3" t="s">
        <v>90</v>
      </c>
      <c r="E46" s="3">
        <v>5.0799999999999998E-2</v>
      </c>
      <c r="F46" s="3" t="s">
        <v>123</v>
      </c>
      <c r="G46" s="3" t="s">
        <v>153</v>
      </c>
      <c r="H46" s="3">
        <v>10</v>
      </c>
      <c r="I46" s="3">
        <f t="shared" ref="I46:I49" si="16">H46*0.01</f>
        <v>0.1</v>
      </c>
      <c r="J46" s="3">
        <f t="shared" ref="J46:J49" si="17">H46*0.0051</f>
        <v>5.1000000000000004E-2</v>
      </c>
      <c r="K46" s="3">
        <f t="shared" ref="K46:K49" si="18">H46*0.021</f>
        <v>0.21000000000000002</v>
      </c>
      <c r="L46" s="3">
        <f t="shared" si="10"/>
        <v>1.9685039370078743</v>
      </c>
      <c r="M46" s="3">
        <f t="shared" si="11"/>
        <v>1.003937007874016</v>
      </c>
      <c r="N46" s="3">
        <f t="shared" si="12"/>
        <v>4.1338582677165361</v>
      </c>
    </row>
    <row r="47" spans="1:20" x14ac:dyDescent="0.25">
      <c r="A47" s="2" t="s">
        <v>45</v>
      </c>
      <c r="B47" s="3" t="s">
        <v>53</v>
      </c>
      <c r="F47" s="3" t="s">
        <v>123</v>
      </c>
      <c r="G47" s="3" t="s">
        <v>145</v>
      </c>
      <c r="H47" s="3">
        <v>10</v>
      </c>
      <c r="I47" s="3">
        <f t="shared" si="16"/>
        <v>0.1</v>
      </c>
      <c r="J47" s="3">
        <f t="shared" si="17"/>
        <v>5.1000000000000004E-2</v>
      </c>
      <c r="K47" s="3">
        <f t="shared" si="18"/>
        <v>0.21000000000000002</v>
      </c>
      <c r="L47" s="6" t="e">
        <f t="shared" si="10"/>
        <v>#DIV/0!</v>
      </c>
      <c r="M47" s="6" t="e">
        <f t="shared" si="11"/>
        <v>#DIV/0!</v>
      </c>
      <c r="N47" s="6" t="e">
        <f t="shared" si="12"/>
        <v>#DIV/0!</v>
      </c>
    </row>
    <row r="48" spans="1:20" x14ac:dyDescent="0.25">
      <c r="A48" s="2" t="s">
        <v>46</v>
      </c>
      <c r="B48" s="3" t="s">
        <v>52</v>
      </c>
      <c r="C48" s="3">
        <v>1</v>
      </c>
      <c r="D48" s="3" t="s">
        <v>90</v>
      </c>
      <c r="E48" s="3">
        <v>0.15229999999999999</v>
      </c>
      <c r="F48" s="3" t="s">
        <v>123</v>
      </c>
      <c r="G48" s="3" t="s">
        <v>160</v>
      </c>
      <c r="H48" s="3">
        <v>600</v>
      </c>
      <c r="I48" s="3">
        <f t="shared" si="16"/>
        <v>6</v>
      </c>
      <c r="J48" s="3">
        <f t="shared" si="17"/>
        <v>3.06</v>
      </c>
      <c r="K48" s="3">
        <f t="shared" si="18"/>
        <v>12.600000000000001</v>
      </c>
      <c r="L48" s="3">
        <f t="shared" si="10"/>
        <v>39.395929087327644</v>
      </c>
      <c r="M48" s="3">
        <f t="shared" si="11"/>
        <v>20.091923834537099</v>
      </c>
      <c r="N48" s="3">
        <f t="shared" si="12"/>
        <v>82.731451083388066</v>
      </c>
    </row>
    <row r="49" spans="1:14" x14ac:dyDescent="0.25">
      <c r="A49" s="2" t="s">
        <v>46</v>
      </c>
      <c r="B49" s="3" t="s">
        <v>52</v>
      </c>
      <c r="C49" s="3">
        <v>2</v>
      </c>
      <c r="D49" s="3" t="s">
        <v>231</v>
      </c>
      <c r="E49" s="3">
        <v>8.7499999999999994E-2</v>
      </c>
      <c r="F49" s="3" t="s">
        <v>123</v>
      </c>
      <c r="G49" s="3" t="s">
        <v>165</v>
      </c>
      <c r="H49" s="3">
        <v>200</v>
      </c>
      <c r="I49" s="3">
        <f t="shared" si="16"/>
        <v>2</v>
      </c>
      <c r="J49" s="3">
        <f t="shared" si="17"/>
        <v>1.02</v>
      </c>
      <c r="K49" s="3">
        <f t="shared" si="18"/>
        <v>4.2</v>
      </c>
      <c r="L49" s="3">
        <f t="shared" si="10"/>
        <v>22.857142857142858</v>
      </c>
      <c r="M49" s="3">
        <f t="shared" si="11"/>
        <v>11.657142857142858</v>
      </c>
      <c r="N49" s="3">
        <f t="shared" si="12"/>
        <v>48.000000000000007</v>
      </c>
    </row>
    <row r="50" spans="1:14" x14ac:dyDescent="0.25">
      <c r="A50" s="2" t="s">
        <v>47</v>
      </c>
      <c r="B50" s="3" t="s">
        <v>52</v>
      </c>
      <c r="C50" s="3">
        <v>1</v>
      </c>
      <c r="D50" s="3" t="s">
        <v>238</v>
      </c>
      <c r="E50" s="3">
        <v>3.2800000000000003E-2</v>
      </c>
      <c r="F50" s="3" t="s">
        <v>135</v>
      </c>
      <c r="G50" s="3" t="s">
        <v>166</v>
      </c>
      <c r="H50" s="3">
        <v>20</v>
      </c>
      <c r="I50" s="3">
        <f t="shared" ref="I50:I54" si="19">H50*0.0006</f>
        <v>1.1999999999999999E-2</v>
      </c>
      <c r="J50" s="3">
        <f t="shared" ref="J50:J54" si="20">H50*0.0011</f>
        <v>2.2000000000000002E-2</v>
      </c>
      <c r="K50" s="3">
        <f t="shared" ref="K50:K54" si="21">H50*0.0072</f>
        <v>0.14399999999999999</v>
      </c>
      <c r="L50" s="3">
        <f t="shared" si="10"/>
        <v>0.3658536585365853</v>
      </c>
      <c r="M50" s="3">
        <f t="shared" si="11"/>
        <v>0.67073170731707321</v>
      </c>
      <c r="N50" s="3">
        <f t="shared" si="12"/>
        <v>4.3902439024390238</v>
      </c>
    </row>
    <row r="51" spans="1:14" x14ac:dyDescent="0.25">
      <c r="A51" s="2" t="s">
        <v>47</v>
      </c>
      <c r="B51" s="3" t="s">
        <v>52</v>
      </c>
      <c r="C51" s="3">
        <v>2</v>
      </c>
      <c r="D51" s="3" t="s">
        <v>238</v>
      </c>
      <c r="E51" s="3">
        <v>0.13070000000000001</v>
      </c>
      <c r="F51" s="3" t="s">
        <v>135</v>
      </c>
      <c r="G51" s="3" t="s">
        <v>166</v>
      </c>
      <c r="H51" s="3">
        <v>20</v>
      </c>
      <c r="I51" s="3">
        <f t="shared" si="19"/>
        <v>1.1999999999999999E-2</v>
      </c>
      <c r="J51" s="3">
        <f t="shared" si="20"/>
        <v>2.2000000000000002E-2</v>
      </c>
      <c r="K51" s="3">
        <f t="shared" si="21"/>
        <v>0.14399999999999999</v>
      </c>
      <c r="L51" s="3">
        <f t="shared" si="10"/>
        <v>9.1813312930374882E-2</v>
      </c>
      <c r="M51" s="3">
        <f t="shared" si="11"/>
        <v>0.16832440703902066</v>
      </c>
      <c r="N51" s="3">
        <f t="shared" si="12"/>
        <v>1.1017597551644986</v>
      </c>
    </row>
    <row r="52" spans="1:14" x14ac:dyDescent="0.25">
      <c r="A52" s="2" t="s">
        <v>48</v>
      </c>
      <c r="B52" s="3" t="s">
        <v>53</v>
      </c>
      <c r="C52" s="3">
        <v>1</v>
      </c>
      <c r="D52" s="3" t="s">
        <v>231</v>
      </c>
      <c r="E52" s="3">
        <v>3.5999999999999997E-2</v>
      </c>
      <c r="F52" s="3" t="s">
        <v>136</v>
      </c>
      <c r="G52" s="3" t="s">
        <v>167</v>
      </c>
      <c r="H52" s="3">
        <v>20</v>
      </c>
      <c r="I52" s="3">
        <f t="shared" si="19"/>
        <v>1.1999999999999999E-2</v>
      </c>
      <c r="J52" s="3">
        <f t="shared" si="20"/>
        <v>2.2000000000000002E-2</v>
      </c>
      <c r="K52" s="3">
        <f t="shared" si="21"/>
        <v>0.14399999999999999</v>
      </c>
      <c r="L52" s="3">
        <f t="shared" si="10"/>
        <v>0.33333333333333331</v>
      </c>
      <c r="M52" s="3">
        <f t="shared" si="11"/>
        <v>0.61111111111111127</v>
      </c>
      <c r="N52" s="3">
        <f t="shared" si="12"/>
        <v>4</v>
      </c>
    </row>
    <row r="53" spans="1:14" x14ac:dyDescent="0.25">
      <c r="A53" s="2" t="s">
        <v>48</v>
      </c>
      <c r="B53" s="3" t="s">
        <v>53</v>
      </c>
      <c r="C53" s="3">
        <v>2</v>
      </c>
      <c r="D53" s="3" t="s">
        <v>231</v>
      </c>
      <c r="E53" s="3">
        <v>3.6200000000000003E-2</v>
      </c>
      <c r="F53" s="3" t="s">
        <v>136</v>
      </c>
      <c r="G53" s="3" t="s">
        <v>167</v>
      </c>
      <c r="H53" s="3">
        <v>20</v>
      </c>
      <c r="I53" s="3">
        <f t="shared" si="19"/>
        <v>1.1999999999999999E-2</v>
      </c>
      <c r="J53" s="3">
        <f t="shared" si="20"/>
        <v>2.2000000000000002E-2</v>
      </c>
      <c r="K53" s="3">
        <f t="shared" si="21"/>
        <v>0.14399999999999999</v>
      </c>
      <c r="L53" s="3">
        <f t="shared" si="10"/>
        <v>0.33149171270718225</v>
      </c>
      <c r="M53" s="3">
        <f t="shared" si="11"/>
        <v>0.60773480662983426</v>
      </c>
      <c r="N53" s="3">
        <f t="shared" si="12"/>
        <v>3.977900552486187</v>
      </c>
    </row>
    <row r="54" spans="1:14" x14ac:dyDescent="0.25">
      <c r="A54" s="2" t="s">
        <v>48</v>
      </c>
      <c r="B54" s="3" t="s">
        <v>53</v>
      </c>
      <c r="C54" s="3">
        <v>3</v>
      </c>
      <c r="D54" s="3" t="s">
        <v>117</v>
      </c>
      <c r="E54" s="3">
        <v>3.56E-2</v>
      </c>
      <c r="F54" s="3" t="s">
        <v>136</v>
      </c>
      <c r="G54" s="3" t="s">
        <v>167</v>
      </c>
      <c r="H54" s="3">
        <v>20</v>
      </c>
      <c r="I54" s="3">
        <f t="shared" si="19"/>
        <v>1.1999999999999999E-2</v>
      </c>
      <c r="J54" s="3">
        <f t="shared" si="20"/>
        <v>2.2000000000000002E-2</v>
      </c>
      <c r="K54" s="3">
        <f t="shared" si="21"/>
        <v>0.14399999999999999</v>
      </c>
      <c r="L54" s="3">
        <f t="shared" si="10"/>
        <v>0.33707865168539319</v>
      </c>
      <c r="M54" s="3">
        <f t="shared" si="11"/>
        <v>0.61797752808988771</v>
      </c>
      <c r="N54" s="3">
        <f t="shared" si="12"/>
        <v>4.0449438202247192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topLeftCell="F1" workbookViewId="0">
      <pane ySplit="1" topLeftCell="A2" activePane="bottomLeft" state="frozen"/>
      <selection pane="bottomLeft" activeCell="Q14" sqref="Q14"/>
    </sheetView>
  </sheetViews>
  <sheetFormatPr defaultRowHeight="15" x14ac:dyDescent="0.25"/>
  <cols>
    <col min="1" max="1" width="12.28515625" style="2" customWidth="1"/>
    <col min="2" max="2" width="9.28515625" style="3" customWidth="1"/>
    <col min="7" max="7" width="18.42578125" customWidth="1"/>
    <col min="8" max="8" width="16.28515625" customWidth="1"/>
    <col min="9" max="9" width="3" customWidth="1"/>
    <col min="10" max="10" width="7.28515625" customWidth="1"/>
    <col min="11" max="11" width="11.28515625" customWidth="1"/>
    <col min="12" max="12" width="2" customWidth="1"/>
    <col min="13" max="13" width="6.85546875" customWidth="1"/>
    <col min="14" max="14" width="9.140625" customWidth="1"/>
    <col min="15" max="15" width="12.140625" customWidth="1"/>
    <col min="16" max="16" width="11.28515625" customWidth="1"/>
    <col min="17" max="18" width="6.85546875" customWidth="1"/>
    <col min="20" max="21" width="12.140625" bestFit="1" customWidth="1"/>
    <col min="22" max="22" width="11.28515625" bestFit="1" customWidth="1"/>
  </cols>
  <sheetData>
    <row r="1" spans="1:25" ht="25.5" x14ac:dyDescent="0.25">
      <c r="A1" s="1" t="s">
        <v>0</v>
      </c>
      <c r="B1" s="4" t="s">
        <v>49</v>
      </c>
      <c r="C1" s="18" t="s">
        <v>120</v>
      </c>
      <c r="D1" s="18" t="s">
        <v>275</v>
      </c>
      <c r="E1" s="18" t="s">
        <v>276</v>
      </c>
    </row>
    <row r="2" spans="1:25" x14ac:dyDescent="0.25">
      <c r="A2" s="2" t="s">
        <v>1</v>
      </c>
      <c r="B2" s="3" t="s">
        <v>50</v>
      </c>
      <c r="C2" s="3">
        <v>1</v>
      </c>
      <c r="D2">
        <v>0</v>
      </c>
      <c r="E2">
        <v>0</v>
      </c>
      <c r="N2" t="s">
        <v>120</v>
      </c>
      <c r="R2" t="s">
        <v>275</v>
      </c>
      <c r="V2" t="s">
        <v>203</v>
      </c>
    </row>
    <row r="3" spans="1:25" x14ac:dyDescent="0.25">
      <c r="A3" s="2" t="s">
        <v>2</v>
      </c>
      <c r="B3" s="3" t="s">
        <v>50</v>
      </c>
      <c r="C3">
        <v>1</v>
      </c>
      <c r="D3">
        <v>0</v>
      </c>
      <c r="E3">
        <v>0</v>
      </c>
      <c r="G3" s="7" t="s">
        <v>278</v>
      </c>
      <c r="H3" s="7" t="s">
        <v>277</v>
      </c>
      <c r="W3" t="s">
        <v>280</v>
      </c>
      <c r="X3" t="s">
        <v>274</v>
      </c>
    </row>
    <row r="4" spans="1:25" x14ac:dyDescent="0.25">
      <c r="A4" s="2" t="s">
        <v>3</v>
      </c>
      <c r="B4" s="3" t="s">
        <v>50</v>
      </c>
      <c r="C4">
        <v>1</v>
      </c>
      <c r="D4">
        <v>0</v>
      </c>
      <c r="E4">
        <v>0</v>
      </c>
      <c r="G4" s="7" t="s">
        <v>248</v>
      </c>
      <c r="H4">
        <v>0</v>
      </c>
      <c r="I4">
        <v>1</v>
      </c>
      <c r="J4" t="s">
        <v>249</v>
      </c>
      <c r="K4" t="s">
        <v>250</v>
      </c>
      <c r="O4" t="s">
        <v>280</v>
      </c>
      <c r="P4" t="s">
        <v>274</v>
      </c>
      <c r="R4" t="s">
        <v>248</v>
      </c>
      <c r="S4" t="s">
        <v>280</v>
      </c>
      <c r="T4" t="s">
        <v>274</v>
      </c>
      <c r="V4" t="s">
        <v>53</v>
      </c>
      <c r="W4">
        <v>10</v>
      </c>
      <c r="X4">
        <v>2</v>
      </c>
      <c r="Y4" s="19">
        <f>X4/12</f>
        <v>0.16666666666666666</v>
      </c>
    </row>
    <row r="5" spans="1:25" x14ac:dyDescent="0.25">
      <c r="A5" s="2" t="s">
        <v>4</v>
      </c>
      <c r="B5" s="3" t="s">
        <v>50</v>
      </c>
      <c r="C5">
        <v>1</v>
      </c>
      <c r="D5">
        <v>1</v>
      </c>
      <c r="E5">
        <v>0</v>
      </c>
      <c r="G5" s="8" t="s">
        <v>53</v>
      </c>
      <c r="H5" s="9">
        <v>7</v>
      </c>
      <c r="I5" s="9">
        <v>5</v>
      </c>
      <c r="J5" s="9"/>
      <c r="K5" s="9">
        <v>12</v>
      </c>
      <c r="N5" t="s">
        <v>53</v>
      </c>
      <c r="O5">
        <v>7</v>
      </c>
      <c r="P5">
        <v>5</v>
      </c>
      <c r="Q5" s="19">
        <f>P5/12</f>
        <v>0.41666666666666669</v>
      </c>
      <c r="R5" t="s">
        <v>53</v>
      </c>
      <c r="S5">
        <v>8</v>
      </c>
      <c r="T5">
        <v>4</v>
      </c>
      <c r="U5" s="19">
        <f>T5/12</f>
        <v>0.33333333333333331</v>
      </c>
      <c r="V5" t="s">
        <v>51</v>
      </c>
      <c r="W5">
        <v>12</v>
      </c>
    </row>
    <row r="6" spans="1:25" x14ac:dyDescent="0.25">
      <c r="A6" s="2" t="s">
        <v>5</v>
      </c>
      <c r="B6" s="3" t="s">
        <v>50</v>
      </c>
      <c r="C6">
        <v>1</v>
      </c>
      <c r="D6">
        <v>0</v>
      </c>
      <c r="E6">
        <v>0</v>
      </c>
      <c r="G6" s="8" t="s">
        <v>51</v>
      </c>
      <c r="H6" s="9">
        <v>4</v>
      </c>
      <c r="I6" s="9">
        <v>8</v>
      </c>
      <c r="J6" s="9"/>
      <c r="K6" s="9">
        <v>12</v>
      </c>
      <c r="N6" t="s">
        <v>51</v>
      </c>
      <c r="O6">
        <v>4</v>
      </c>
      <c r="P6">
        <v>8</v>
      </c>
      <c r="Q6" s="19">
        <f t="shared" ref="Q6:Q8" si="0">P6/12</f>
        <v>0.66666666666666663</v>
      </c>
      <c r="R6" t="s">
        <v>51</v>
      </c>
      <c r="S6">
        <v>11</v>
      </c>
      <c r="T6">
        <v>1</v>
      </c>
      <c r="U6" s="19">
        <f t="shared" ref="U6:U8" si="1">T6/12</f>
        <v>8.3333333333333329E-2</v>
      </c>
      <c r="V6" t="s">
        <v>50</v>
      </c>
      <c r="W6">
        <v>12</v>
      </c>
    </row>
    <row r="7" spans="1:25" x14ac:dyDescent="0.25">
      <c r="A7" s="2" t="s">
        <v>6</v>
      </c>
      <c r="B7" s="3" t="s">
        <v>51</v>
      </c>
      <c r="C7">
        <v>1</v>
      </c>
      <c r="D7">
        <v>0</v>
      </c>
      <c r="E7">
        <v>0</v>
      </c>
      <c r="G7" s="8" t="s">
        <v>50</v>
      </c>
      <c r="H7" s="9">
        <v>1</v>
      </c>
      <c r="I7" s="9">
        <v>11</v>
      </c>
      <c r="J7" s="9"/>
      <c r="K7" s="9">
        <v>12</v>
      </c>
      <c r="N7" t="s">
        <v>50</v>
      </c>
      <c r="O7">
        <v>1</v>
      </c>
      <c r="P7">
        <v>11</v>
      </c>
      <c r="Q7" s="19">
        <f t="shared" si="0"/>
        <v>0.91666666666666663</v>
      </c>
      <c r="R7" t="s">
        <v>50</v>
      </c>
      <c r="S7">
        <v>10</v>
      </c>
      <c r="T7">
        <v>2</v>
      </c>
      <c r="U7" s="19">
        <f t="shared" si="1"/>
        <v>0.16666666666666666</v>
      </c>
      <c r="V7" t="s">
        <v>52</v>
      </c>
      <c r="W7">
        <v>12</v>
      </c>
    </row>
    <row r="8" spans="1:25" x14ac:dyDescent="0.25">
      <c r="A8" s="2" t="s">
        <v>7</v>
      </c>
      <c r="B8" s="3" t="s">
        <v>51</v>
      </c>
      <c r="C8">
        <v>1</v>
      </c>
      <c r="D8">
        <v>0</v>
      </c>
      <c r="E8">
        <v>0</v>
      </c>
      <c r="G8" s="8" t="s">
        <v>52</v>
      </c>
      <c r="H8" s="9">
        <v>5</v>
      </c>
      <c r="I8" s="9">
        <v>7</v>
      </c>
      <c r="J8" s="9"/>
      <c r="K8" s="9">
        <v>12</v>
      </c>
      <c r="N8" t="s">
        <v>52</v>
      </c>
      <c r="O8">
        <v>5</v>
      </c>
      <c r="P8">
        <v>7</v>
      </c>
      <c r="Q8" s="19">
        <f t="shared" si="0"/>
        <v>0.58333333333333337</v>
      </c>
      <c r="R8" t="s">
        <v>52</v>
      </c>
      <c r="S8">
        <v>6</v>
      </c>
      <c r="T8">
        <v>6</v>
      </c>
      <c r="U8" s="19">
        <f t="shared" si="1"/>
        <v>0.5</v>
      </c>
      <c r="V8" t="s">
        <v>249</v>
      </c>
    </row>
    <row r="9" spans="1:25" x14ac:dyDescent="0.25">
      <c r="A9" s="2" t="s">
        <v>8</v>
      </c>
      <c r="B9" s="3" t="s">
        <v>51</v>
      </c>
      <c r="C9">
        <v>0</v>
      </c>
      <c r="D9">
        <v>1</v>
      </c>
      <c r="E9">
        <v>0</v>
      </c>
      <c r="G9" s="8" t="s">
        <v>249</v>
      </c>
      <c r="H9" s="9"/>
      <c r="I9" s="9"/>
      <c r="J9" s="9"/>
      <c r="K9" s="9"/>
      <c r="N9" t="s">
        <v>249</v>
      </c>
      <c r="V9" t="s">
        <v>250</v>
      </c>
      <c r="W9">
        <v>47</v>
      </c>
      <c r="X9">
        <v>1</v>
      </c>
    </row>
    <row r="10" spans="1:25" x14ac:dyDescent="0.25">
      <c r="A10" s="2" t="s">
        <v>9</v>
      </c>
      <c r="B10" s="3" t="s">
        <v>51</v>
      </c>
      <c r="C10">
        <v>1</v>
      </c>
      <c r="D10">
        <v>0</v>
      </c>
      <c r="E10">
        <v>0</v>
      </c>
      <c r="G10" s="8" t="s">
        <v>250</v>
      </c>
      <c r="H10" s="9">
        <v>17</v>
      </c>
      <c r="I10" s="9">
        <v>31</v>
      </c>
      <c r="J10" s="9"/>
      <c r="K10" s="9">
        <v>48</v>
      </c>
      <c r="N10" t="s">
        <v>250</v>
      </c>
      <c r="O10">
        <v>17</v>
      </c>
      <c r="P10">
        <v>32</v>
      </c>
      <c r="R10" t="s">
        <v>250</v>
      </c>
      <c r="S10">
        <v>36</v>
      </c>
      <c r="T10">
        <v>13</v>
      </c>
    </row>
    <row r="11" spans="1:25" x14ac:dyDescent="0.25">
      <c r="A11" s="2" t="s">
        <v>10</v>
      </c>
      <c r="B11" s="3" t="s">
        <v>52</v>
      </c>
      <c r="C11">
        <v>1</v>
      </c>
      <c r="D11">
        <v>0</v>
      </c>
      <c r="E11">
        <v>0</v>
      </c>
    </row>
    <row r="12" spans="1:25" x14ac:dyDescent="0.25">
      <c r="A12" s="2" t="s">
        <v>11</v>
      </c>
      <c r="B12" s="3" t="s">
        <v>53</v>
      </c>
      <c r="C12">
        <v>0</v>
      </c>
      <c r="D12">
        <v>0</v>
      </c>
      <c r="E12">
        <v>0</v>
      </c>
    </row>
    <row r="13" spans="1:25" x14ac:dyDescent="0.25">
      <c r="A13" s="2" t="s">
        <v>12</v>
      </c>
      <c r="B13" s="3" t="s">
        <v>53</v>
      </c>
      <c r="C13">
        <v>1</v>
      </c>
      <c r="D13">
        <v>0</v>
      </c>
      <c r="E13">
        <v>0</v>
      </c>
      <c r="O13" t="s">
        <v>119</v>
      </c>
      <c r="P13" t="s">
        <v>279</v>
      </c>
      <c r="Q13" t="s">
        <v>276</v>
      </c>
    </row>
    <row r="14" spans="1:25" x14ac:dyDescent="0.25">
      <c r="A14" s="2" t="s">
        <v>13</v>
      </c>
      <c r="B14" s="3" t="s">
        <v>53</v>
      </c>
      <c r="C14">
        <v>1</v>
      </c>
      <c r="D14">
        <v>0</v>
      </c>
      <c r="E14">
        <v>0</v>
      </c>
      <c r="N14" t="s">
        <v>257</v>
      </c>
      <c r="O14" s="19">
        <v>0.41666666666666669</v>
      </c>
      <c r="P14" s="19">
        <v>0.33333333333333331</v>
      </c>
      <c r="Q14" s="19">
        <v>0.16666666666666666</v>
      </c>
    </row>
    <row r="15" spans="1:25" x14ac:dyDescent="0.25">
      <c r="A15" s="2" t="s">
        <v>14</v>
      </c>
      <c r="B15" s="3" t="s">
        <v>53</v>
      </c>
      <c r="C15">
        <v>1</v>
      </c>
      <c r="D15">
        <v>0</v>
      </c>
      <c r="E15">
        <v>0</v>
      </c>
      <c r="N15" t="s">
        <v>258</v>
      </c>
      <c r="O15" s="19">
        <v>0.66666666666666663</v>
      </c>
      <c r="P15" s="19">
        <v>8.3333333333333329E-2</v>
      </c>
      <c r="Q15" s="19">
        <v>0</v>
      </c>
    </row>
    <row r="16" spans="1:25" x14ac:dyDescent="0.25">
      <c r="A16" s="2" t="s">
        <v>15</v>
      </c>
      <c r="B16" s="3" t="s">
        <v>52</v>
      </c>
      <c r="C16">
        <v>1</v>
      </c>
      <c r="D16">
        <v>0</v>
      </c>
      <c r="E16">
        <v>0</v>
      </c>
      <c r="N16" t="s">
        <v>259</v>
      </c>
      <c r="O16" s="19">
        <v>0.91666666666666663</v>
      </c>
      <c r="P16" s="19">
        <v>0.16666666666666666</v>
      </c>
      <c r="Q16" s="19">
        <v>0</v>
      </c>
    </row>
    <row r="17" spans="1:17" x14ac:dyDescent="0.25">
      <c r="A17" s="2" t="s">
        <v>16</v>
      </c>
      <c r="B17" s="3" t="s">
        <v>52</v>
      </c>
      <c r="C17">
        <v>1</v>
      </c>
      <c r="D17">
        <v>0</v>
      </c>
      <c r="E17">
        <v>0</v>
      </c>
      <c r="N17" t="s">
        <v>260</v>
      </c>
      <c r="O17" s="19">
        <v>0.58333333333333337</v>
      </c>
      <c r="P17" s="19">
        <v>0.5</v>
      </c>
      <c r="Q17" s="19">
        <v>0</v>
      </c>
    </row>
    <row r="18" spans="1:17" x14ac:dyDescent="0.25">
      <c r="A18" s="2" t="s">
        <v>17</v>
      </c>
      <c r="B18" s="3" t="s">
        <v>52</v>
      </c>
      <c r="C18">
        <v>1</v>
      </c>
      <c r="D18">
        <v>0</v>
      </c>
      <c r="E18">
        <v>0</v>
      </c>
    </row>
    <row r="19" spans="1:17" x14ac:dyDescent="0.25">
      <c r="A19" s="2" t="s">
        <v>18</v>
      </c>
      <c r="B19" s="3" t="s">
        <v>53</v>
      </c>
      <c r="C19">
        <v>1</v>
      </c>
      <c r="D19">
        <v>0</v>
      </c>
      <c r="E19">
        <v>1</v>
      </c>
    </row>
    <row r="20" spans="1:17" x14ac:dyDescent="0.25">
      <c r="A20" s="2" t="s">
        <v>19</v>
      </c>
      <c r="B20" s="3" t="s">
        <v>53</v>
      </c>
      <c r="C20">
        <v>0</v>
      </c>
      <c r="D20">
        <v>1</v>
      </c>
      <c r="E20">
        <v>0</v>
      </c>
    </row>
    <row r="21" spans="1:17" x14ac:dyDescent="0.25">
      <c r="A21" s="2" t="s">
        <v>20</v>
      </c>
      <c r="B21" s="3" t="s">
        <v>53</v>
      </c>
      <c r="C21">
        <v>0</v>
      </c>
      <c r="D21">
        <v>0</v>
      </c>
      <c r="E21">
        <v>0</v>
      </c>
    </row>
    <row r="22" spans="1:17" x14ac:dyDescent="0.25">
      <c r="A22" s="2" t="s">
        <v>21</v>
      </c>
      <c r="B22" s="3" t="s">
        <v>52</v>
      </c>
      <c r="C22">
        <v>1</v>
      </c>
      <c r="D22">
        <v>0</v>
      </c>
      <c r="E22">
        <v>0</v>
      </c>
    </row>
    <row r="23" spans="1:17" x14ac:dyDescent="0.25">
      <c r="A23" s="2" t="s">
        <v>22</v>
      </c>
      <c r="B23" s="3" t="s">
        <v>52</v>
      </c>
      <c r="C23">
        <v>0</v>
      </c>
      <c r="D23">
        <v>1</v>
      </c>
      <c r="E23">
        <v>0</v>
      </c>
    </row>
    <row r="24" spans="1:17" x14ac:dyDescent="0.25">
      <c r="A24" s="2" t="s">
        <v>23</v>
      </c>
      <c r="B24" s="3" t="s">
        <v>52</v>
      </c>
      <c r="C24">
        <v>0</v>
      </c>
      <c r="D24">
        <v>1</v>
      </c>
      <c r="E24">
        <v>0</v>
      </c>
    </row>
    <row r="25" spans="1:17" x14ac:dyDescent="0.25">
      <c r="A25" s="2" t="s">
        <v>24</v>
      </c>
      <c r="B25" s="3" t="s">
        <v>53</v>
      </c>
      <c r="C25">
        <v>0</v>
      </c>
      <c r="D25">
        <v>0</v>
      </c>
      <c r="E25">
        <v>0</v>
      </c>
    </row>
    <row r="26" spans="1:17" x14ac:dyDescent="0.25">
      <c r="A26" s="2" t="s">
        <v>25</v>
      </c>
      <c r="B26" s="3" t="s">
        <v>51</v>
      </c>
      <c r="C26">
        <v>0</v>
      </c>
      <c r="D26">
        <v>0</v>
      </c>
      <c r="E26">
        <v>0</v>
      </c>
    </row>
    <row r="27" spans="1:17" x14ac:dyDescent="0.25">
      <c r="A27" s="2" t="s">
        <v>26</v>
      </c>
      <c r="B27" s="3" t="s">
        <v>51</v>
      </c>
      <c r="C27">
        <v>1</v>
      </c>
      <c r="D27">
        <v>0</v>
      </c>
      <c r="E27">
        <v>0</v>
      </c>
    </row>
    <row r="28" spans="1:17" x14ac:dyDescent="0.25">
      <c r="A28" s="2" t="s">
        <v>27</v>
      </c>
      <c r="B28" s="3" t="s">
        <v>50</v>
      </c>
      <c r="C28">
        <v>1</v>
      </c>
      <c r="D28">
        <v>0</v>
      </c>
      <c r="E28">
        <v>0</v>
      </c>
    </row>
    <row r="29" spans="1:17" x14ac:dyDescent="0.25">
      <c r="A29" s="2" t="s">
        <v>28</v>
      </c>
      <c r="B29" s="3" t="s">
        <v>50</v>
      </c>
      <c r="C29">
        <v>1</v>
      </c>
      <c r="D29">
        <v>0</v>
      </c>
      <c r="E29">
        <v>0</v>
      </c>
    </row>
    <row r="30" spans="1:17" x14ac:dyDescent="0.25">
      <c r="A30" s="2" t="s">
        <v>29</v>
      </c>
      <c r="B30" s="3" t="s">
        <v>50</v>
      </c>
      <c r="C30">
        <v>1</v>
      </c>
      <c r="D30">
        <v>0</v>
      </c>
      <c r="E30">
        <v>0</v>
      </c>
    </row>
    <row r="31" spans="1:17" x14ac:dyDescent="0.25">
      <c r="A31" s="2" t="s">
        <v>30</v>
      </c>
      <c r="B31" s="3" t="s">
        <v>50</v>
      </c>
      <c r="C31">
        <v>1</v>
      </c>
      <c r="D31">
        <v>0</v>
      </c>
      <c r="E31">
        <v>0</v>
      </c>
    </row>
    <row r="32" spans="1:17" x14ac:dyDescent="0.25">
      <c r="A32" s="2" t="s">
        <v>31</v>
      </c>
      <c r="B32" s="3" t="s">
        <v>51</v>
      </c>
      <c r="C32">
        <v>1</v>
      </c>
      <c r="D32">
        <v>0</v>
      </c>
      <c r="E32">
        <v>0</v>
      </c>
    </row>
    <row r="33" spans="1:5" x14ac:dyDescent="0.25">
      <c r="A33" s="2" t="s">
        <v>32</v>
      </c>
      <c r="B33" s="3" t="s">
        <v>51</v>
      </c>
      <c r="C33">
        <v>1</v>
      </c>
      <c r="D33">
        <v>0</v>
      </c>
      <c r="E33">
        <v>0</v>
      </c>
    </row>
    <row r="34" spans="1:5" x14ac:dyDescent="0.25">
      <c r="A34" s="2" t="s">
        <v>33</v>
      </c>
      <c r="B34" s="3" t="s">
        <v>51</v>
      </c>
      <c r="C34">
        <v>0</v>
      </c>
      <c r="D34">
        <v>0</v>
      </c>
      <c r="E34">
        <v>0</v>
      </c>
    </row>
    <row r="35" spans="1:5" x14ac:dyDescent="0.25">
      <c r="A35" s="2" t="s">
        <v>34</v>
      </c>
      <c r="B35" s="3" t="s">
        <v>51</v>
      </c>
      <c r="C35">
        <v>1</v>
      </c>
      <c r="D35">
        <v>0</v>
      </c>
      <c r="E35">
        <v>0</v>
      </c>
    </row>
    <row r="36" spans="1:5" x14ac:dyDescent="0.25">
      <c r="A36" s="2" t="s">
        <v>35</v>
      </c>
      <c r="B36" s="3" t="s">
        <v>51</v>
      </c>
      <c r="C36">
        <v>1</v>
      </c>
      <c r="D36">
        <v>0</v>
      </c>
      <c r="E36">
        <v>0</v>
      </c>
    </row>
    <row r="37" spans="1:5" x14ac:dyDescent="0.25">
      <c r="A37" s="2" t="s">
        <v>36</v>
      </c>
      <c r="B37" s="3" t="s">
        <v>50</v>
      </c>
      <c r="C37">
        <v>1</v>
      </c>
      <c r="D37">
        <v>1</v>
      </c>
      <c r="E37">
        <v>0</v>
      </c>
    </row>
    <row r="38" spans="1:5" x14ac:dyDescent="0.25">
      <c r="A38" s="2" t="s">
        <v>37</v>
      </c>
      <c r="B38" s="3" t="s">
        <v>50</v>
      </c>
      <c r="C38">
        <v>1</v>
      </c>
      <c r="D38">
        <v>0</v>
      </c>
      <c r="E38">
        <v>0</v>
      </c>
    </row>
    <row r="39" spans="1:5" x14ac:dyDescent="0.25">
      <c r="A39" s="2" t="s">
        <v>38</v>
      </c>
      <c r="B39" s="3" t="s">
        <v>51</v>
      </c>
      <c r="C39">
        <v>0</v>
      </c>
      <c r="D39">
        <v>0</v>
      </c>
      <c r="E39">
        <v>0</v>
      </c>
    </row>
    <row r="40" spans="1:5" x14ac:dyDescent="0.25">
      <c r="A40" s="2" t="s">
        <v>39</v>
      </c>
      <c r="B40" s="3" t="s">
        <v>50</v>
      </c>
      <c r="C40">
        <v>0</v>
      </c>
      <c r="D40">
        <v>0</v>
      </c>
      <c r="E40">
        <v>0</v>
      </c>
    </row>
    <row r="41" spans="1:5" x14ac:dyDescent="0.25">
      <c r="A41" s="2" t="s">
        <v>40</v>
      </c>
      <c r="B41" s="3" t="s">
        <v>52</v>
      </c>
      <c r="C41">
        <v>0</v>
      </c>
      <c r="D41">
        <v>1</v>
      </c>
      <c r="E41">
        <v>0</v>
      </c>
    </row>
    <row r="42" spans="1:5" x14ac:dyDescent="0.25">
      <c r="A42" s="2" t="s">
        <v>41</v>
      </c>
      <c r="B42" s="3" t="s">
        <v>52</v>
      </c>
      <c r="C42">
        <v>0</v>
      </c>
      <c r="D42">
        <v>1</v>
      </c>
      <c r="E42">
        <v>0</v>
      </c>
    </row>
    <row r="43" spans="1:5" x14ac:dyDescent="0.25">
      <c r="A43" s="2" t="s">
        <v>42</v>
      </c>
      <c r="B43" s="3" t="s">
        <v>52</v>
      </c>
      <c r="C43">
        <v>1</v>
      </c>
      <c r="D43">
        <v>1</v>
      </c>
      <c r="E43">
        <v>0</v>
      </c>
    </row>
    <row r="44" spans="1:5" x14ac:dyDescent="0.25">
      <c r="A44" s="2" t="s">
        <v>43</v>
      </c>
      <c r="B44" s="3" t="s">
        <v>53</v>
      </c>
      <c r="C44">
        <v>0</v>
      </c>
      <c r="D44">
        <v>1</v>
      </c>
      <c r="E44">
        <v>0</v>
      </c>
    </row>
    <row r="45" spans="1:5" x14ac:dyDescent="0.25">
      <c r="A45" s="2" t="s">
        <v>44</v>
      </c>
      <c r="B45" s="3" t="s">
        <v>53</v>
      </c>
      <c r="C45">
        <v>0</v>
      </c>
      <c r="D45">
        <v>1</v>
      </c>
      <c r="E45">
        <v>1</v>
      </c>
    </row>
    <row r="46" spans="1:5" x14ac:dyDescent="0.25">
      <c r="A46" s="2" t="s">
        <v>45</v>
      </c>
      <c r="B46" s="3" t="s">
        <v>53</v>
      </c>
      <c r="C46">
        <v>0</v>
      </c>
      <c r="D46">
        <v>1</v>
      </c>
      <c r="E46">
        <v>0</v>
      </c>
    </row>
    <row r="47" spans="1:5" x14ac:dyDescent="0.25">
      <c r="A47" s="2" t="s">
        <v>46</v>
      </c>
      <c r="B47" s="3" t="s">
        <v>52</v>
      </c>
      <c r="C47">
        <v>0</v>
      </c>
      <c r="D47">
        <v>1</v>
      </c>
      <c r="E47">
        <v>0</v>
      </c>
    </row>
    <row r="48" spans="1:5" x14ac:dyDescent="0.25">
      <c r="A48" s="2" t="s">
        <v>47</v>
      </c>
      <c r="B48" s="3" t="s">
        <v>52</v>
      </c>
      <c r="C48">
        <v>1</v>
      </c>
      <c r="D48">
        <v>0</v>
      </c>
      <c r="E48">
        <v>0</v>
      </c>
    </row>
    <row r="49" spans="1:5" x14ac:dyDescent="0.25">
      <c r="A49" s="2" t="s">
        <v>48</v>
      </c>
      <c r="B49" s="3" t="s">
        <v>53</v>
      </c>
      <c r="C49">
        <v>1</v>
      </c>
      <c r="D49">
        <v>0</v>
      </c>
      <c r="E49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sqref="A1:C1048576"/>
    </sheetView>
  </sheetViews>
  <sheetFormatPr defaultRowHeight="15" x14ac:dyDescent="0.25"/>
  <cols>
    <col min="1" max="1" width="12.28515625" style="2" customWidth="1"/>
    <col min="2" max="2" width="9.28515625" style="3" customWidth="1"/>
    <col min="3" max="3" width="22.28515625" style="3" customWidth="1"/>
    <col min="4" max="4" width="14.42578125" style="3" customWidth="1"/>
    <col min="7" max="7" width="12.28515625" style="2" customWidth="1"/>
    <col min="8" max="9" width="9.28515625" style="3" customWidth="1"/>
    <col min="10" max="10" width="22.28515625" style="3" customWidth="1"/>
    <col min="11" max="11" width="13.5703125" style="3" customWidth="1"/>
    <col min="12" max="12" width="14.42578125" style="3" customWidth="1"/>
  </cols>
  <sheetData>
    <row r="1" spans="1:12" x14ac:dyDescent="0.25">
      <c r="A1" s="1" t="s">
        <v>0</v>
      </c>
      <c r="B1" s="4" t="s">
        <v>49</v>
      </c>
      <c r="C1" s="1" t="s">
        <v>55</v>
      </c>
      <c r="D1" s="1" t="s">
        <v>118</v>
      </c>
      <c r="E1" s="18"/>
      <c r="F1" s="18"/>
      <c r="G1" s="1"/>
      <c r="H1" s="4"/>
      <c r="I1" s="4"/>
      <c r="J1" s="1"/>
      <c r="K1" s="1"/>
      <c r="L1" s="1"/>
    </row>
    <row r="2" spans="1:12" x14ac:dyDescent="0.25">
      <c r="A2" s="2" t="s">
        <v>1</v>
      </c>
      <c r="B2" s="3" t="s">
        <v>50</v>
      </c>
      <c r="C2" s="3" t="s">
        <v>230</v>
      </c>
      <c r="D2" s="3" t="s">
        <v>119</v>
      </c>
    </row>
    <row r="3" spans="1:12" x14ac:dyDescent="0.25">
      <c r="A3" s="2" t="s">
        <v>1</v>
      </c>
      <c r="B3" s="3" t="s">
        <v>50</v>
      </c>
      <c r="C3" s="3" t="s">
        <v>230</v>
      </c>
      <c r="D3" s="2"/>
    </row>
    <row r="4" spans="1:12" x14ac:dyDescent="0.25">
      <c r="A4" s="2" t="s">
        <v>1</v>
      </c>
      <c r="B4" s="3" t="s">
        <v>50</v>
      </c>
      <c r="C4" s="3" t="s">
        <v>233</v>
      </c>
      <c r="D4" s="2"/>
    </row>
    <row r="5" spans="1:12" x14ac:dyDescent="0.25">
      <c r="A5" s="2" t="s">
        <v>2</v>
      </c>
      <c r="B5" s="3" t="s">
        <v>50</v>
      </c>
      <c r="C5" s="3" t="s">
        <v>233</v>
      </c>
      <c r="D5" s="3" t="s">
        <v>119</v>
      </c>
    </row>
    <row r="6" spans="1:12" x14ac:dyDescent="0.25">
      <c r="A6" s="2" t="s">
        <v>3</v>
      </c>
      <c r="B6" s="3" t="s">
        <v>50</v>
      </c>
      <c r="C6" s="3" t="s">
        <v>233</v>
      </c>
      <c r="D6" s="3" t="s">
        <v>120</v>
      </c>
    </row>
    <row r="7" spans="1:12" x14ac:dyDescent="0.25">
      <c r="A7" s="2" t="s">
        <v>3</v>
      </c>
      <c r="B7" s="3" t="s">
        <v>50</v>
      </c>
      <c r="C7" s="3" t="s">
        <v>233</v>
      </c>
      <c r="D7" s="3" t="s">
        <v>120</v>
      </c>
    </row>
    <row r="8" spans="1:12" x14ac:dyDescent="0.25">
      <c r="A8" s="2" t="s">
        <v>3</v>
      </c>
      <c r="B8" s="3" t="s">
        <v>50</v>
      </c>
      <c r="C8" s="3" t="s">
        <v>233</v>
      </c>
      <c r="D8" s="3" t="s">
        <v>120</v>
      </c>
    </row>
    <row r="9" spans="1:12" x14ac:dyDescent="0.25">
      <c r="A9" s="2" t="s">
        <v>4</v>
      </c>
      <c r="B9" s="3" t="s">
        <v>50</v>
      </c>
      <c r="C9" s="3" t="s">
        <v>235</v>
      </c>
      <c r="D9" s="3" t="s">
        <v>119</v>
      </c>
    </row>
    <row r="10" spans="1:12" x14ac:dyDescent="0.25">
      <c r="A10" s="2" t="s">
        <v>4</v>
      </c>
      <c r="B10" s="3" t="s">
        <v>50</v>
      </c>
      <c r="C10" s="3" t="s">
        <v>230</v>
      </c>
      <c r="D10" s="3" t="s">
        <v>121</v>
      </c>
    </row>
    <row r="11" spans="1:12" x14ac:dyDescent="0.25">
      <c r="A11" s="2" t="s">
        <v>4</v>
      </c>
      <c r="B11" s="3" t="s">
        <v>50</v>
      </c>
      <c r="C11" s="3" t="s">
        <v>282</v>
      </c>
      <c r="D11" s="3" t="s">
        <v>119</v>
      </c>
    </row>
    <row r="12" spans="1:12" x14ac:dyDescent="0.25">
      <c r="A12" s="2" t="s">
        <v>5</v>
      </c>
      <c r="B12" s="3" t="s">
        <v>50</v>
      </c>
      <c r="C12" s="3" t="s">
        <v>233</v>
      </c>
      <c r="D12" s="3" t="s">
        <v>122</v>
      </c>
    </row>
    <row r="13" spans="1:12" x14ac:dyDescent="0.25">
      <c r="A13" s="2" t="s">
        <v>5</v>
      </c>
      <c r="B13" s="3" t="s">
        <v>50</v>
      </c>
      <c r="C13" s="3" t="s">
        <v>238</v>
      </c>
      <c r="D13" s="3" t="s">
        <v>119</v>
      </c>
    </row>
    <row r="14" spans="1:12" x14ac:dyDescent="0.25">
      <c r="A14" s="2" t="s">
        <v>6</v>
      </c>
      <c r="B14" s="3" t="s">
        <v>51</v>
      </c>
      <c r="C14" s="3" t="s">
        <v>231</v>
      </c>
      <c r="D14" s="3" t="s">
        <v>119</v>
      </c>
    </row>
    <row r="15" spans="1:12" x14ac:dyDescent="0.25">
      <c r="A15" s="2" t="s">
        <v>6</v>
      </c>
      <c r="B15" s="3" t="s">
        <v>51</v>
      </c>
      <c r="C15" s="3" t="s">
        <v>246</v>
      </c>
      <c r="D15" s="3" t="s">
        <v>119</v>
      </c>
    </row>
    <row r="16" spans="1:12" x14ac:dyDescent="0.25">
      <c r="A16" s="2" t="s">
        <v>6</v>
      </c>
      <c r="B16" s="3" t="s">
        <v>51</v>
      </c>
      <c r="C16" s="3" t="s">
        <v>234</v>
      </c>
      <c r="D16" s="3" t="s">
        <v>119</v>
      </c>
    </row>
    <row r="17" spans="1:4" x14ac:dyDescent="0.25">
      <c r="A17" s="2" t="s">
        <v>6</v>
      </c>
      <c r="B17" s="3" t="s">
        <v>51</v>
      </c>
      <c r="C17" s="3" t="s">
        <v>285</v>
      </c>
      <c r="D17" s="3" t="s">
        <v>119</v>
      </c>
    </row>
    <row r="18" spans="1:4" x14ac:dyDescent="0.25">
      <c r="A18" s="2" t="s">
        <v>7</v>
      </c>
      <c r="B18" s="3" t="s">
        <v>51</v>
      </c>
      <c r="C18" s="3" t="s">
        <v>283</v>
      </c>
      <c r="D18" s="3" t="s">
        <v>119</v>
      </c>
    </row>
    <row r="19" spans="1:4" x14ac:dyDescent="0.25">
      <c r="A19" s="2" t="s">
        <v>7</v>
      </c>
      <c r="B19" s="3" t="s">
        <v>51</v>
      </c>
      <c r="C19" s="3" t="s">
        <v>236</v>
      </c>
      <c r="D19" s="3" t="s">
        <v>119</v>
      </c>
    </row>
    <row r="20" spans="1:4" x14ac:dyDescent="0.25">
      <c r="A20" s="2" t="s">
        <v>8</v>
      </c>
      <c r="B20" s="3" t="s">
        <v>51</v>
      </c>
      <c r="C20" s="3" t="s">
        <v>246</v>
      </c>
      <c r="D20" s="3" t="s">
        <v>123</v>
      </c>
    </row>
    <row r="21" spans="1:4" x14ac:dyDescent="0.25">
      <c r="A21" s="2" t="s">
        <v>8</v>
      </c>
      <c r="B21" s="3" t="s">
        <v>51</v>
      </c>
      <c r="C21" s="3" t="s">
        <v>236</v>
      </c>
    </row>
    <row r="22" spans="1:4" x14ac:dyDescent="0.25">
      <c r="A22" s="2" t="s">
        <v>8</v>
      </c>
      <c r="B22" s="3" t="s">
        <v>51</v>
      </c>
      <c r="C22" s="3" t="s">
        <v>286</v>
      </c>
      <c r="D22" s="3" t="s">
        <v>123</v>
      </c>
    </row>
    <row r="23" spans="1:4" x14ac:dyDescent="0.25">
      <c r="A23" s="2" t="s">
        <v>8</v>
      </c>
      <c r="B23" s="3" t="s">
        <v>51</v>
      </c>
      <c r="C23" s="3" t="s">
        <v>246</v>
      </c>
      <c r="D23" s="3" t="s">
        <v>123</v>
      </c>
    </row>
    <row r="24" spans="1:4" x14ac:dyDescent="0.25">
      <c r="A24" s="2" t="s">
        <v>8</v>
      </c>
      <c r="B24" s="3" t="s">
        <v>51</v>
      </c>
      <c r="C24" s="3" t="s">
        <v>231</v>
      </c>
      <c r="D24" s="3" t="s">
        <v>123</v>
      </c>
    </row>
    <row r="25" spans="1:4" x14ac:dyDescent="0.25">
      <c r="A25" s="2" t="s">
        <v>9</v>
      </c>
      <c r="B25" s="3" t="s">
        <v>51</v>
      </c>
      <c r="C25" s="3" t="s">
        <v>90</v>
      </c>
      <c r="D25" s="3" t="s">
        <v>124</v>
      </c>
    </row>
    <row r="26" spans="1:4" x14ac:dyDescent="0.25">
      <c r="A26" s="2" t="s">
        <v>9</v>
      </c>
      <c r="B26" s="3" t="s">
        <v>51</v>
      </c>
      <c r="C26" s="3" t="s">
        <v>287</v>
      </c>
      <c r="D26" s="3" t="s">
        <v>124</v>
      </c>
    </row>
    <row r="27" spans="1:4" x14ac:dyDescent="0.25">
      <c r="A27" s="2" t="s">
        <v>10</v>
      </c>
      <c r="B27" s="3" t="s">
        <v>52</v>
      </c>
      <c r="C27" s="3" t="s">
        <v>281</v>
      </c>
      <c r="D27" s="3" t="s">
        <v>120</v>
      </c>
    </row>
    <row r="28" spans="1:4" x14ac:dyDescent="0.25">
      <c r="A28" s="2" t="s">
        <v>10</v>
      </c>
      <c r="B28" s="3" t="s">
        <v>52</v>
      </c>
      <c r="C28" s="3" t="s">
        <v>230</v>
      </c>
      <c r="D28" s="3" t="s">
        <v>120</v>
      </c>
    </row>
    <row r="29" spans="1:4" x14ac:dyDescent="0.25">
      <c r="A29" s="2" t="s">
        <v>10</v>
      </c>
      <c r="B29" s="3" t="s">
        <v>52</v>
      </c>
      <c r="C29" s="3" t="s">
        <v>244</v>
      </c>
      <c r="D29" s="3" t="s">
        <v>120</v>
      </c>
    </row>
    <row r="30" spans="1:4" x14ac:dyDescent="0.25">
      <c r="A30" s="2" t="s">
        <v>10</v>
      </c>
      <c r="B30" s="3" t="s">
        <v>52</v>
      </c>
      <c r="D30" s="3" t="s">
        <v>120</v>
      </c>
    </row>
    <row r="31" spans="1:4" x14ac:dyDescent="0.25">
      <c r="A31" s="2" t="s">
        <v>11</v>
      </c>
      <c r="B31" s="3" t="s">
        <v>53</v>
      </c>
      <c r="C31" s="3" t="s">
        <v>238</v>
      </c>
    </row>
    <row r="32" spans="1:4" x14ac:dyDescent="0.25">
      <c r="A32" s="2" t="s">
        <v>12</v>
      </c>
      <c r="B32" s="3" t="s">
        <v>53</v>
      </c>
      <c r="C32" s="3" t="s">
        <v>231</v>
      </c>
      <c r="D32" s="3" t="s">
        <v>120</v>
      </c>
    </row>
    <row r="33" spans="1:4" x14ac:dyDescent="0.25">
      <c r="A33" s="2" t="s">
        <v>13</v>
      </c>
      <c r="B33" s="3" t="s">
        <v>53</v>
      </c>
      <c r="C33" s="3" t="s">
        <v>243</v>
      </c>
      <c r="D33" s="3" t="s">
        <v>120</v>
      </c>
    </row>
    <row r="34" spans="1:4" x14ac:dyDescent="0.25">
      <c r="A34" s="2" t="s">
        <v>13</v>
      </c>
      <c r="B34" s="3" t="s">
        <v>53</v>
      </c>
      <c r="C34" s="3" t="s">
        <v>243</v>
      </c>
      <c r="D34" s="3" t="s">
        <v>120</v>
      </c>
    </row>
    <row r="35" spans="1:4" x14ac:dyDescent="0.25">
      <c r="A35" s="2" t="s">
        <v>14</v>
      </c>
      <c r="B35" s="3" t="s">
        <v>53</v>
      </c>
      <c r="C35" s="3" t="s">
        <v>238</v>
      </c>
      <c r="D35" s="3" t="s">
        <v>119</v>
      </c>
    </row>
    <row r="36" spans="1:4" x14ac:dyDescent="0.25">
      <c r="A36" s="2" t="s">
        <v>14</v>
      </c>
      <c r="B36" s="3" t="s">
        <v>53</v>
      </c>
      <c r="C36" s="3" t="s">
        <v>285</v>
      </c>
    </row>
    <row r="37" spans="1:4" x14ac:dyDescent="0.25">
      <c r="A37" s="2" t="s">
        <v>14</v>
      </c>
      <c r="B37" s="3" t="s">
        <v>53</v>
      </c>
      <c r="C37" s="3" t="s">
        <v>90</v>
      </c>
    </row>
    <row r="38" spans="1:4" x14ac:dyDescent="0.25">
      <c r="A38" s="2" t="s">
        <v>15</v>
      </c>
      <c r="B38" s="3" t="s">
        <v>52</v>
      </c>
      <c r="C38" s="3" t="s">
        <v>243</v>
      </c>
      <c r="D38" s="3" t="s">
        <v>119</v>
      </c>
    </row>
    <row r="39" spans="1:4" x14ac:dyDescent="0.25">
      <c r="A39" s="2" t="s">
        <v>15</v>
      </c>
      <c r="B39" s="3" t="s">
        <v>52</v>
      </c>
      <c r="C39" s="3" t="s">
        <v>90</v>
      </c>
    </row>
    <row r="40" spans="1:4" x14ac:dyDescent="0.25">
      <c r="A40" s="2" t="s">
        <v>16</v>
      </c>
      <c r="B40" s="3" t="s">
        <v>52</v>
      </c>
      <c r="C40" s="3" t="s">
        <v>230</v>
      </c>
      <c r="D40" s="3" t="s">
        <v>119</v>
      </c>
    </row>
    <row r="41" spans="1:4" x14ac:dyDescent="0.25">
      <c r="A41" s="2" t="s">
        <v>16</v>
      </c>
      <c r="B41" s="3" t="s">
        <v>52</v>
      </c>
      <c r="C41" s="3" t="s">
        <v>230</v>
      </c>
    </row>
    <row r="42" spans="1:4" x14ac:dyDescent="0.25">
      <c r="A42" s="2" t="s">
        <v>16</v>
      </c>
      <c r="B42" s="3" t="s">
        <v>52</v>
      </c>
      <c r="C42" s="3" t="s">
        <v>230</v>
      </c>
      <c r="D42" s="3" t="s">
        <v>119</v>
      </c>
    </row>
    <row r="43" spans="1:4" x14ac:dyDescent="0.25">
      <c r="A43" s="2" t="s">
        <v>17</v>
      </c>
      <c r="B43" s="3" t="s">
        <v>52</v>
      </c>
      <c r="C43" s="3" t="s">
        <v>243</v>
      </c>
      <c r="D43" s="3" t="s">
        <v>119</v>
      </c>
    </row>
    <row r="44" spans="1:4" x14ac:dyDescent="0.25">
      <c r="A44" s="2" t="s">
        <v>17</v>
      </c>
      <c r="B44" s="3" t="s">
        <v>52</v>
      </c>
      <c r="C44" s="3" t="s">
        <v>90</v>
      </c>
      <c r="D44" s="3" t="s">
        <v>120</v>
      </c>
    </row>
    <row r="45" spans="1:4" x14ac:dyDescent="0.25">
      <c r="A45" s="2" t="s">
        <v>18</v>
      </c>
      <c r="B45" s="3" t="s">
        <v>53</v>
      </c>
      <c r="C45" s="3" t="s">
        <v>284</v>
      </c>
      <c r="D45" s="3" t="s">
        <v>125</v>
      </c>
    </row>
    <row r="46" spans="1:4" x14ac:dyDescent="0.25">
      <c r="A46" s="2" t="s">
        <v>19</v>
      </c>
      <c r="B46" s="3" t="s">
        <v>53</v>
      </c>
      <c r="C46" s="3" t="s">
        <v>230</v>
      </c>
      <c r="D46" s="3" t="s">
        <v>126</v>
      </c>
    </row>
    <row r="47" spans="1:4" x14ac:dyDescent="0.25">
      <c r="A47" s="2" t="s">
        <v>20</v>
      </c>
      <c r="B47" s="3" t="s">
        <v>53</v>
      </c>
      <c r="C47" s="3" t="s">
        <v>235</v>
      </c>
      <c r="D47" s="3" t="s">
        <v>127</v>
      </c>
    </row>
    <row r="48" spans="1:4" x14ac:dyDescent="0.25">
      <c r="A48" s="2" t="s">
        <v>21</v>
      </c>
      <c r="B48" s="3" t="s">
        <v>52</v>
      </c>
      <c r="C48" s="3" t="s">
        <v>231</v>
      </c>
      <c r="D48" s="3" t="s">
        <v>120</v>
      </c>
    </row>
    <row r="49" spans="1:4" x14ac:dyDescent="0.25">
      <c r="A49" s="2" t="s">
        <v>22</v>
      </c>
      <c r="B49" s="3" t="s">
        <v>52</v>
      </c>
      <c r="C49" s="3" t="s">
        <v>239</v>
      </c>
      <c r="D49" s="3" t="s">
        <v>126</v>
      </c>
    </row>
    <row r="50" spans="1:4" x14ac:dyDescent="0.25">
      <c r="A50" s="2" t="s">
        <v>23</v>
      </c>
      <c r="B50" s="3" t="s">
        <v>52</v>
      </c>
      <c r="C50" s="3" t="s">
        <v>90</v>
      </c>
      <c r="D50" s="3" t="s">
        <v>128</v>
      </c>
    </row>
    <row r="51" spans="1:4" x14ac:dyDescent="0.25">
      <c r="A51" s="2" t="s">
        <v>24</v>
      </c>
      <c r="B51" s="3" t="s">
        <v>53</v>
      </c>
      <c r="C51" s="3" t="s">
        <v>231</v>
      </c>
      <c r="D51" s="3" t="s">
        <v>127</v>
      </c>
    </row>
    <row r="52" spans="1:4" x14ac:dyDescent="0.25">
      <c r="A52" s="2" t="s">
        <v>25</v>
      </c>
      <c r="B52" s="3" t="s">
        <v>51</v>
      </c>
      <c r="C52" s="3" t="s">
        <v>245</v>
      </c>
    </row>
    <row r="53" spans="1:4" x14ac:dyDescent="0.25">
      <c r="A53" s="2" t="s">
        <v>26</v>
      </c>
      <c r="B53" s="3" t="s">
        <v>51</v>
      </c>
      <c r="C53" s="3" t="s">
        <v>234</v>
      </c>
      <c r="D53" s="3" t="s">
        <v>125</v>
      </c>
    </row>
    <row r="54" spans="1:4" x14ac:dyDescent="0.25">
      <c r="A54" s="2" t="s">
        <v>27</v>
      </c>
      <c r="B54" s="3" t="s">
        <v>50</v>
      </c>
      <c r="C54" s="3" t="s">
        <v>234</v>
      </c>
      <c r="D54" s="3" t="s">
        <v>129</v>
      </c>
    </row>
    <row r="55" spans="1:4" x14ac:dyDescent="0.25">
      <c r="A55" s="2" t="s">
        <v>28</v>
      </c>
      <c r="B55" s="3" t="s">
        <v>50</v>
      </c>
      <c r="C55" s="3" t="s">
        <v>240</v>
      </c>
      <c r="D55" s="3" t="s">
        <v>130</v>
      </c>
    </row>
    <row r="56" spans="1:4" x14ac:dyDescent="0.25">
      <c r="A56" s="2" t="s">
        <v>29</v>
      </c>
      <c r="B56" s="3" t="s">
        <v>50</v>
      </c>
      <c r="C56" s="3" t="s">
        <v>230</v>
      </c>
      <c r="D56" s="3" t="s">
        <v>125</v>
      </c>
    </row>
    <row r="57" spans="1:4" x14ac:dyDescent="0.25">
      <c r="A57" s="2" t="s">
        <v>30</v>
      </c>
      <c r="B57" s="3" t="s">
        <v>50</v>
      </c>
      <c r="C57" s="3" t="s">
        <v>230</v>
      </c>
      <c r="D57" s="3" t="s">
        <v>125</v>
      </c>
    </row>
    <row r="58" spans="1:4" x14ac:dyDescent="0.25">
      <c r="A58" s="2" t="s">
        <v>31</v>
      </c>
      <c r="B58" s="3" t="s">
        <v>51</v>
      </c>
      <c r="C58" s="3" t="s">
        <v>234</v>
      </c>
      <c r="D58" s="3" t="s">
        <v>125</v>
      </c>
    </row>
    <row r="59" spans="1:4" x14ac:dyDescent="0.25">
      <c r="A59" s="2" t="s">
        <v>32</v>
      </c>
      <c r="B59" s="3" t="s">
        <v>51</v>
      </c>
      <c r="C59" s="3" t="s">
        <v>243</v>
      </c>
      <c r="D59" s="3" t="s">
        <v>125</v>
      </c>
    </row>
    <row r="60" spans="1:4" x14ac:dyDescent="0.25">
      <c r="A60" s="2" t="s">
        <v>32</v>
      </c>
      <c r="B60" s="3" t="s">
        <v>51</v>
      </c>
      <c r="C60" s="3" t="s">
        <v>243</v>
      </c>
      <c r="D60" s="3" t="s">
        <v>125</v>
      </c>
    </row>
    <row r="61" spans="1:4" x14ac:dyDescent="0.25">
      <c r="A61" s="2" t="s">
        <v>32</v>
      </c>
      <c r="B61" s="3" t="s">
        <v>51</v>
      </c>
      <c r="C61" s="3" t="s">
        <v>245</v>
      </c>
      <c r="D61" s="3" t="s">
        <v>125</v>
      </c>
    </row>
    <row r="62" spans="1:4" x14ac:dyDescent="0.25">
      <c r="A62" s="2" t="s">
        <v>33</v>
      </c>
      <c r="B62" s="3" t="s">
        <v>51</v>
      </c>
      <c r="C62" s="5" t="s">
        <v>90</v>
      </c>
      <c r="D62" s="3" t="s">
        <v>127</v>
      </c>
    </row>
    <row r="63" spans="1:4" x14ac:dyDescent="0.25">
      <c r="A63" s="2" t="s">
        <v>33</v>
      </c>
      <c r="B63" s="3" t="s">
        <v>51</v>
      </c>
      <c r="C63" s="5" t="s">
        <v>286</v>
      </c>
      <c r="D63" s="3" t="s">
        <v>127</v>
      </c>
    </row>
    <row r="64" spans="1:4" x14ac:dyDescent="0.25">
      <c r="A64" s="2" t="s">
        <v>33</v>
      </c>
      <c r="B64" s="3" t="s">
        <v>51</v>
      </c>
      <c r="C64" s="5" t="s">
        <v>282</v>
      </c>
      <c r="D64" s="3" t="s">
        <v>127</v>
      </c>
    </row>
    <row r="65" spans="1:4" x14ac:dyDescent="0.25">
      <c r="A65" s="2" t="s">
        <v>34</v>
      </c>
      <c r="B65" s="3" t="s">
        <v>51</v>
      </c>
      <c r="C65" s="3" t="s">
        <v>90</v>
      </c>
      <c r="D65" s="3" t="s">
        <v>131</v>
      </c>
    </row>
    <row r="66" spans="1:4" x14ac:dyDescent="0.25">
      <c r="A66" s="2" t="s">
        <v>34</v>
      </c>
      <c r="B66" s="3" t="s">
        <v>51</v>
      </c>
      <c r="C66" s="3" t="s">
        <v>288</v>
      </c>
    </row>
    <row r="67" spans="1:4" x14ac:dyDescent="0.25">
      <c r="A67" s="2" t="s">
        <v>35</v>
      </c>
      <c r="B67" s="3" t="s">
        <v>51</v>
      </c>
      <c r="C67" s="3" t="s">
        <v>241</v>
      </c>
      <c r="D67" s="3" t="s">
        <v>119</v>
      </c>
    </row>
    <row r="68" spans="1:4" x14ac:dyDescent="0.25">
      <c r="A68" s="2" t="s">
        <v>35</v>
      </c>
      <c r="B68" s="3" t="s">
        <v>51</v>
      </c>
      <c r="C68" s="3" t="s">
        <v>241</v>
      </c>
    </row>
    <row r="69" spans="1:4" x14ac:dyDescent="0.25">
      <c r="A69" s="2" t="s">
        <v>36</v>
      </c>
      <c r="B69" s="3" t="s">
        <v>50</v>
      </c>
      <c r="C69" s="3" t="s">
        <v>240</v>
      </c>
      <c r="D69" s="3" t="s">
        <v>119</v>
      </c>
    </row>
    <row r="70" spans="1:4" x14ac:dyDescent="0.25">
      <c r="A70" s="2" t="s">
        <v>36</v>
      </c>
      <c r="B70" s="3" t="s">
        <v>50</v>
      </c>
      <c r="C70" s="3" t="s">
        <v>240</v>
      </c>
      <c r="D70" s="3" t="s">
        <v>132</v>
      </c>
    </row>
    <row r="71" spans="1:4" x14ac:dyDescent="0.25">
      <c r="A71" s="2" t="s">
        <v>36</v>
      </c>
      <c r="B71" s="3" t="s">
        <v>50</v>
      </c>
      <c r="C71" s="3" t="s">
        <v>239</v>
      </c>
      <c r="D71" s="3" t="s">
        <v>132</v>
      </c>
    </row>
    <row r="72" spans="1:4" x14ac:dyDescent="0.25">
      <c r="A72" s="2" t="s">
        <v>37</v>
      </c>
      <c r="B72" s="3" t="s">
        <v>50</v>
      </c>
      <c r="C72" s="3" t="s">
        <v>231</v>
      </c>
      <c r="D72" s="3" t="s">
        <v>119</v>
      </c>
    </row>
    <row r="73" spans="1:4" x14ac:dyDescent="0.25">
      <c r="A73" s="2" t="s">
        <v>37</v>
      </c>
      <c r="B73" s="3" t="s">
        <v>50</v>
      </c>
      <c r="C73" s="3" t="s">
        <v>233</v>
      </c>
    </row>
    <row r="74" spans="1:4" x14ac:dyDescent="0.25">
      <c r="A74" s="2" t="s">
        <v>37</v>
      </c>
      <c r="B74" s="3" t="s">
        <v>50</v>
      </c>
      <c r="C74" s="3" t="s">
        <v>233</v>
      </c>
    </row>
    <row r="75" spans="1:4" x14ac:dyDescent="0.25">
      <c r="A75" s="2" t="s">
        <v>38</v>
      </c>
      <c r="B75" s="3" t="s">
        <v>51</v>
      </c>
      <c r="C75" s="3" t="s">
        <v>233</v>
      </c>
      <c r="D75" s="2"/>
    </row>
    <row r="76" spans="1:4" x14ac:dyDescent="0.25">
      <c r="A76" s="2" t="s">
        <v>38</v>
      </c>
      <c r="B76" s="3" t="s">
        <v>51</v>
      </c>
      <c r="C76" s="3" t="s">
        <v>236</v>
      </c>
      <c r="D76" s="2"/>
    </row>
    <row r="77" spans="1:4" x14ac:dyDescent="0.25">
      <c r="A77" s="2" t="s">
        <v>39</v>
      </c>
      <c r="B77" s="3" t="s">
        <v>50</v>
      </c>
      <c r="C77" s="3" t="s">
        <v>233</v>
      </c>
      <c r="D77" s="2"/>
    </row>
    <row r="78" spans="1:4" x14ac:dyDescent="0.25">
      <c r="A78" s="2" t="s">
        <v>39</v>
      </c>
      <c r="B78" s="3" t="s">
        <v>50</v>
      </c>
      <c r="C78" s="3" t="s">
        <v>230</v>
      </c>
      <c r="D78" s="2"/>
    </row>
    <row r="79" spans="1:4" x14ac:dyDescent="0.25">
      <c r="A79" s="2" t="s">
        <v>40</v>
      </c>
      <c r="B79" s="3" t="s">
        <v>52</v>
      </c>
      <c r="C79" s="3" t="s">
        <v>90</v>
      </c>
      <c r="D79" s="3" t="s">
        <v>123</v>
      </c>
    </row>
    <row r="80" spans="1:4" x14ac:dyDescent="0.25">
      <c r="A80" s="2" t="s">
        <v>41</v>
      </c>
      <c r="B80" s="3" t="s">
        <v>52</v>
      </c>
      <c r="C80" s="3" t="s">
        <v>90</v>
      </c>
      <c r="D80" s="3" t="s">
        <v>123</v>
      </c>
    </row>
    <row r="81" spans="1:4" x14ac:dyDescent="0.25">
      <c r="A81" s="2" t="s">
        <v>42</v>
      </c>
      <c r="B81" s="3" t="s">
        <v>52</v>
      </c>
      <c r="C81" s="3" t="s">
        <v>231</v>
      </c>
      <c r="D81" s="3" t="s">
        <v>133</v>
      </c>
    </row>
    <row r="82" spans="1:4" x14ac:dyDescent="0.25">
      <c r="A82" s="2" t="s">
        <v>42</v>
      </c>
      <c r="B82" s="3" t="s">
        <v>52</v>
      </c>
      <c r="C82" s="3" t="s">
        <v>90</v>
      </c>
      <c r="D82" s="3" t="s">
        <v>119</v>
      </c>
    </row>
    <row r="83" spans="1:4" x14ac:dyDescent="0.25">
      <c r="A83" s="2" t="s">
        <v>43</v>
      </c>
      <c r="B83" s="3" t="s">
        <v>53</v>
      </c>
      <c r="C83" s="3" t="s">
        <v>230</v>
      </c>
      <c r="D83" s="3" t="s">
        <v>134</v>
      </c>
    </row>
    <row r="84" spans="1:4" x14ac:dyDescent="0.25">
      <c r="A84" s="2" t="s">
        <v>44</v>
      </c>
      <c r="B84" s="3" t="s">
        <v>53</v>
      </c>
      <c r="C84" s="3" t="s">
        <v>230</v>
      </c>
      <c r="D84" s="3" t="s">
        <v>123</v>
      </c>
    </row>
    <row r="85" spans="1:4" x14ac:dyDescent="0.25">
      <c r="A85" s="2" t="s">
        <v>45</v>
      </c>
      <c r="B85" s="3" t="s">
        <v>53</v>
      </c>
      <c r="C85" s="3" t="s">
        <v>231</v>
      </c>
      <c r="D85" s="3" t="s">
        <v>123</v>
      </c>
    </row>
    <row r="86" spans="1:4" x14ac:dyDescent="0.25">
      <c r="A86" s="2" t="s">
        <v>45</v>
      </c>
      <c r="B86" s="3" t="s">
        <v>53</v>
      </c>
      <c r="C86" s="3" t="s">
        <v>90</v>
      </c>
      <c r="D86" s="3" t="s">
        <v>123</v>
      </c>
    </row>
    <row r="87" spans="1:4" x14ac:dyDescent="0.25">
      <c r="A87" s="2" t="s">
        <v>45</v>
      </c>
      <c r="B87" s="3" t="s">
        <v>53</v>
      </c>
      <c r="D87" s="3" t="s">
        <v>123</v>
      </c>
    </row>
    <row r="88" spans="1:4" x14ac:dyDescent="0.25">
      <c r="A88" s="2" t="s">
        <v>46</v>
      </c>
      <c r="B88" s="3" t="s">
        <v>52</v>
      </c>
      <c r="C88" s="3" t="s">
        <v>90</v>
      </c>
      <c r="D88" s="3" t="s">
        <v>123</v>
      </c>
    </row>
    <row r="89" spans="1:4" x14ac:dyDescent="0.25">
      <c r="A89" s="2" t="s">
        <v>46</v>
      </c>
      <c r="B89" s="3" t="s">
        <v>52</v>
      </c>
      <c r="C89" s="3" t="s">
        <v>231</v>
      </c>
      <c r="D89" s="3" t="s">
        <v>123</v>
      </c>
    </row>
    <row r="90" spans="1:4" x14ac:dyDescent="0.25">
      <c r="A90" s="2" t="s">
        <v>47</v>
      </c>
      <c r="B90" s="3" t="s">
        <v>52</v>
      </c>
      <c r="C90" s="3" t="s">
        <v>238</v>
      </c>
      <c r="D90" s="3" t="s">
        <v>135</v>
      </c>
    </row>
    <row r="91" spans="1:4" x14ac:dyDescent="0.25">
      <c r="A91" s="2" t="s">
        <v>47</v>
      </c>
      <c r="B91" s="3" t="s">
        <v>52</v>
      </c>
      <c r="C91" s="3" t="s">
        <v>238</v>
      </c>
      <c r="D91" s="3" t="s">
        <v>135</v>
      </c>
    </row>
    <row r="92" spans="1:4" x14ac:dyDescent="0.25">
      <c r="A92" s="2" t="s">
        <v>48</v>
      </c>
      <c r="B92" s="3" t="s">
        <v>53</v>
      </c>
      <c r="C92" s="3" t="s">
        <v>231</v>
      </c>
      <c r="D92" s="3" t="s">
        <v>136</v>
      </c>
    </row>
    <row r="93" spans="1:4" x14ac:dyDescent="0.25">
      <c r="A93" s="2" t="s">
        <v>48</v>
      </c>
      <c r="B93" s="3" t="s">
        <v>53</v>
      </c>
      <c r="C93" s="3" t="s">
        <v>231</v>
      </c>
      <c r="D93" s="3" t="s">
        <v>136</v>
      </c>
    </row>
    <row r="94" spans="1:4" x14ac:dyDescent="0.25">
      <c r="A94" s="2" t="s">
        <v>48</v>
      </c>
      <c r="B94" s="3" t="s">
        <v>53</v>
      </c>
      <c r="C94" s="3" t="s">
        <v>285</v>
      </c>
      <c r="D94" s="3" t="s">
        <v>136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topLeftCell="A16" workbookViewId="0">
      <selection activeCell="J11" sqref="J11"/>
    </sheetView>
  </sheetViews>
  <sheetFormatPr defaultRowHeight="15" x14ac:dyDescent="0.25"/>
  <cols>
    <col min="1" max="1" width="12.28515625" style="2" customWidth="1"/>
    <col min="2" max="2" width="9.28515625" style="3" customWidth="1"/>
    <col min="3" max="3" width="22.28515625" style="3" customWidth="1"/>
    <col min="4" max="4" width="14.42578125" style="3" customWidth="1"/>
    <col min="6" max="6" width="31.85546875" customWidth="1"/>
    <col min="7" max="7" width="18.42578125" bestFit="1" customWidth="1"/>
  </cols>
  <sheetData>
    <row r="1" spans="1:7" x14ac:dyDescent="0.25">
      <c r="A1" s="1" t="s">
        <v>0</v>
      </c>
      <c r="B1" s="4" t="s">
        <v>49</v>
      </c>
      <c r="C1" s="1" t="s">
        <v>55</v>
      </c>
      <c r="D1" s="1" t="s">
        <v>118</v>
      </c>
    </row>
    <row r="2" spans="1:7" x14ac:dyDescent="0.25">
      <c r="A2" s="2" t="s">
        <v>1</v>
      </c>
      <c r="B2" s="3" t="s">
        <v>50</v>
      </c>
      <c r="C2" s="3" t="s">
        <v>230</v>
      </c>
      <c r="D2" s="3" t="s">
        <v>119</v>
      </c>
      <c r="F2" s="7" t="s">
        <v>248</v>
      </c>
      <c r="G2" t="s">
        <v>278</v>
      </c>
    </row>
    <row r="3" spans="1:7" x14ac:dyDescent="0.25">
      <c r="A3" s="2" t="s">
        <v>2</v>
      </c>
      <c r="B3" s="3" t="s">
        <v>50</v>
      </c>
      <c r="C3" s="3" t="s">
        <v>233</v>
      </c>
      <c r="D3" s="3" t="s">
        <v>119</v>
      </c>
      <c r="F3" s="8" t="s">
        <v>286</v>
      </c>
      <c r="G3" s="9">
        <v>1</v>
      </c>
    </row>
    <row r="4" spans="1:7" x14ac:dyDescent="0.25">
      <c r="A4" s="2" t="s">
        <v>3</v>
      </c>
      <c r="B4" s="3" t="s">
        <v>50</v>
      </c>
      <c r="C4" s="3" t="s">
        <v>233</v>
      </c>
      <c r="D4" s="3" t="s">
        <v>120</v>
      </c>
      <c r="F4" s="8" t="s">
        <v>287</v>
      </c>
      <c r="G4" s="9">
        <v>1</v>
      </c>
    </row>
    <row r="5" spans="1:7" x14ac:dyDescent="0.25">
      <c r="A5" s="2" t="s">
        <v>3</v>
      </c>
      <c r="B5" s="3" t="s">
        <v>50</v>
      </c>
      <c r="C5" s="3" t="s">
        <v>233</v>
      </c>
      <c r="D5" s="3" t="s">
        <v>120</v>
      </c>
      <c r="F5" s="8" t="s">
        <v>90</v>
      </c>
      <c r="G5" s="9">
        <v>9</v>
      </c>
    </row>
    <row r="6" spans="1:7" x14ac:dyDescent="0.25">
      <c r="A6" s="2" t="s">
        <v>3</v>
      </c>
      <c r="B6" s="3" t="s">
        <v>50</v>
      </c>
      <c r="C6" s="3" t="s">
        <v>233</v>
      </c>
      <c r="D6" s="3" t="s">
        <v>120</v>
      </c>
      <c r="F6" s="8" t="s">
        <v>243</v>
      </c>
      <c r="G6" s="9">
        <v>6</v>
      </c>
    </row>
    <row r="7" spans="1:7" x14ac:dyDescent="0.25">
      <c r="A7" s="2" t="s">
        <v>4</v>
      </c>
      <c r="B7" s="3" t="s">
        <v>50</v>
      </c>
      <c r="C7" s="3" t="s">
        <v>235</v>
      </c>
      <c r="D7" s="3" t="s">
        <v>119</v>
      </c>
      <c r="F7" s="8" t="s">
        <v>245</v>
      </c>
      <c r="G7" s="9">
        <v>1</v>
      </c>
    </row>
    <row r="8" spans="1:7" x14ac:dyDescent="0.25">
      <c r="A8" s="2" t="s">
        <v>4</v>
      </c>
      <c r="B8" s="3" t="s">
        <v>50</v>
      </c>
      <c r="C8" s="3" t="s">
        <v>230</v>
      </c>
      <c r="D8" s="3" t="s">
        <v>121</v>
      </c>
      <c r="F8" s="8" t="s">
        <v>230</v>
      </c>
      <c r="G8" s="9">
        <v>10</v>
      </c>
    </row>
    <row r="9" spans="1:7" x14ac:dyDescent="0.25">
      <c r="A9" s="2" t="s">
        <v>4</v>
      </c>
      <c r="B9" s="3" t="s">
        <v>50</v>
      </c>
      <c r="C9" s="3" t="s">
        <v>282</v>
      </c>
      <c r="D9" s="3" t="s">
        <v>119</v>
      </c>
      <c r="F9" s="8" t="s">
        <v>281</v>
      </c>
      <c r="G9" s="9">
        <v>1</v>
      </c>
    </row>
    <row r="10" spans="1:7" x14ac:dyDescent="0.25">
      <c r="A10" s="2" t="s">
        <v>5</v>
      </c>
      <c r="B10" s="3" t="s">
        <v>50</v>
      </c>
      <c r="C10" s="3" t="s">
        <v>233</v>
      </c>
      <c r="D10" s="3" t="s">
        <v>122</v>
      </c>
      <c r="F10" s="8" t="s">
        <v>235</v>
      </c>
      <c r="G10" s="9">
        <v>1</v>
      </c>
    </row>
    <row r="11" spans="1:7" x14ac:dyDescent="0.25">
      <c r="A11" s="2" t="s">
        <v>5</v>
      </c>
      <c r="B11" s="3" t="s">
        <v>50</v>
      </c>
      <c r="C11" s="3" t="s">
        <v>238</v>
      </c>
      <c r="D11" s="3" t="s">
        <v>119</v>
      </c>
      <c r="F11" s="8" t="s">
        <v>234</v>
      </c>
      <c r="G11" s="9">
        <v>4</v>
      </c>
    </row>
    <row r="12" spans="1:7" x14ac:dyDescent="0.25">
      <c r="A12" s="2" t="s">
        <v>6</v>
      </c>
      <c r="B12" s="3" t="s">
        <v>51</v>
      </c>
      <c r="C12" s="3" t="s">
        <v>231</v>
      </c>
      <c r="D12" s="3" t="s">
        <v>119</v>
      </c>
      <c r="F12" s="8" t="s">
        <v>233</v>
      </c>
      <c r="G12" s="9">
        <v>5</v>
      </c>
    </row>
    <row r="13" spans="1:7" x14ac:dyDescent="0.25">
      <c r="A13" s="2" t="s">
        <v>6</v>
      </c>
      <c r="B13" s="3" t="s">
        <v>51</v>
      </c>
      <c r="C13" s="3" t="s">
        <v>246</v>
      </c>
      <c r="D13" s="3" t="s">
        <v>119</v>
      </c>
      <c r="F13" s="8" t="s">
        <v>246</v>
      </c>
      <c r="G13" s="9">
        <v>3</v>
      </c>
    </row>
    <row r="14" spans="1:7" x14ac:dyDescent="0.25">
      <c r="A14" s="2" t="s">
        <v>6</v>
      </c>
      <c r="B14" s="3" t="s">
        <v>51</v>
      </c>
      <c r="C14" s="3" t="s">
        <v>234</v>
      </c>
      <c r="D14" s="3" t="s">
        <v>119</v>
      </c>
      <c r="F14" s="8" t="s">
        <v>236</v>
      </c>
      <c r="G14" s="9">
        <v>1</v>
      </c>
    </row>
    <row r="15" spans="1:7" x14ac:dyDescent="0.25">
      <c r="A15" s="2" t="s">
        <v>6</v>
      </c>
      <c r="B15" s="3" t="s">
        <v>51</v>
      </c>
      <c r="C15" s="3" t="s">
        <v>285</v>
      </c>
      <c r="D15" s="3" t="s">
        <v>119</v>
      </c>
      <c r="F15" s="8" t="s">
        <v>231</v>
      </c>
      <c r="G15" s="9">
        <v>10</v>
      </c>
    </row>
    <row r="16" spans="1:7" x14ac:dyDescent="0.25">
      <c r="A16" s="2" t="s">
        <v>7</v>
      </c>
      <c r="B16" s="3" t="s">
        <v>51</v>
      </c>
      <c r="C16" s="3" t="s">
        <v>283</v>
      </c>
      <c r="D16" s="3" t="s">
        <v>119</v>
      </c>
      <c r="F16" s="8" t="s">
        <v>238</v>
      </c>
      <c r="G16" s="9">
        <v>4</v>
      </c>
    </row>
    <row r="17" spans="1:7" x14ac:dyDescent="0.25">
      <c r="A17" s="2" t="s">
        <v>7</v>
      </c>
      <c r="B17" s="3" t="s">
        <v>51</v>
      </c>
      <c r="C17" s="3" t="s">
        <v>236</v>
      </c>
      <c r="D17" s="3" t="s">
        <v>119</v>
      </c>
      <c r="F17" s="8" t="s">
        <v>284</v>
      </c>
      <c r="G17" s="9">
        <v>1</v>
      </c>
    </row>
    <row r="18" spans="1:7" x14ac:dyDescent="0.25">
      <c r="A18" s="2" t="s">
        <v>8</v>
      </c>
      <c r="B18" s="3" t="s">
        <v>51</v>
      </c>
      <c r="C18" s="3" t="s">
        <v>246</v>
      </c>
      <c r="D18" s="3" t="s">
        <v>123</v>
      </c>
      <c r="F18" s="8" t="s">
        <v>240</v>
      </c>
      <c r="G18" s="9">
        <v>3</v>
      </c>
    </row>
    <row r="19" spans="1:7" x14ac:dyDescent="0.25">
      <c r="A19" s="2" t="s">
        <v>8</v>
      </c>
      <c r="B19" s="3" t="s">
        <v>51</v>
      </c>
      <c r="C19" s="3" t="s">
        <v>286</v>
      </c>
      <c r="D19" s="3" t="s">
        <v>123</v>
      </c>
      <c r="F19" s="8" t="s">
        <v>241</v>
      </c>
      <c r="G19" s="9">
        <v>1</v>
      </c>
    </row>
    <row r="20" spans="1:7" x14ac:dyDescent="0.25">
      <c r="A20" s="2" t="s">
        <v>8</v>
      </c>
      <c r="B20" s="3" t="s">
        <v>51</v>
      </c>
      <c r="C20" s="3" t="s">
        <v>246</v>
      </c>
      <c r="D20" s="3" t="s">
        <v>123</v>
      </c>
      <c r="F20" s="8" t="s">
        <v>239</v>
      </c>
      <c r="G20" s="9">
        <v>2</v>
      </c>
    </row>
    <row r="21" spans="1:7" x14ac:dyDescent="0.25">
      <c r="A21" s="2" t="s">
        <v>8</v>
      </c>
      <c r="B21" s="3" t="s">
        <v>51</v>
      </c>
      <c r="C21" s="3" t="s">
        <v>231</v>
      </c>
      <c r="D21" s="3" t="s">
        <v>123</v>
      </c>
      <c r="F21" s="8" t="s">
        <v>244</v>
      </c>
      <c r="G21" s="9">
        <v>1</v>
      </c>
    </row>
    <row r="22" spans="1:7" x14ac:dyDescent="0.25">
      <c r="A22" s="2" t="s">
        <v>9</v>
      </c>
      <c r="B22" s="3" t="s">
        <v>51</v>
      </c>
      <c r="C22" s="3" t="s">
        <v>90</v>
      </c>
      <c r="D22" s="3" t="s">
        <v>124</v>
      </c>
      <c r="F22" s="8" t="s">
        <v>285</v>
      </c>
      <c r="G22" s="9">
        <v>2</v>
      </c>
    </row>
    <row r="23" spans="1:7" x14ac:dyDescent="0.25">
      <c r="A23" s="2" t="s">
        <v>9</v>
      </c>
      <c r="B23" s="3" t="s">
        <v>51</v>
      </c>
      <c r="C23" s="3" t="s">
        <v>287</v>
      </c>
      <c r="D23" s="3" t="s">
        <v>124</v>
      </c>
      <c r="F23" s="8" t="s">
        <v>282</v>
      </c>
      <c r="G23" s="9">
        <v>1</v>
      </c>
    </row>
    <row r="24" spans="1:7" x14ac:dyDescent="0.25">
      <c r="A24" s="2" t="s">
        <v>10</v>
      </c>
      <c r="B24" s="3" t="s">
        <v>52</v>
      </c>
      <c r="C24" s="3" t="s">
        <v>281</v>
      </c>
      <c r="D24" s="3" t="s">
        <v>120</v>
      </c>
      <c r="F24" s="8" t="s">
        <v>283</v>
      </c>
      <c r="G24" s="9">
        <v>1</v>
      </c>
    </row>
    <row r="25" spans="1:7" x14ac:dyDescent="0.25">
      <c r="A25" s="2" t="s">
        <v>10</v>
      </c>
      <c r="B25" s="3" t="s">
        <v>52</v>
      </c>
      <c r="C25" s="3" t="s">
        <v>230</v>
      </c>
      <c r="D25" s="3" t="s">
        <v>120</v>
      </c>
      <c r="F25" s="8" t="s">
        <v>249</v>
      </c>
      <c r="G25" s="9"/>
    </row>
    <row r="26" spans="1:7" x14ac:dyDescent="0.25">
      <c r="A26" s="2" t="s">
        <v>10</v>
      </c>
      <c r="B26" s="3" t="s">
        <v>52</v>
      </c>
      <c r="C26" s="3" t="s">
        <v>244</v>
      </c>
      <c r="D26" s="3" t="s">
        <v>120</v>
      </c>
      <c r="F26" s="8" t="s">
        <v>250</v>
      </c>
      <c r="G26" s="9">
        <v>69</v>
      </c>
    </row>
    <row r="27" spans="1:7" x14ac:dyDescent="0.25">
      <c r="A27" s="2" t="s">
        <v>12</v>
      </c>
      <c r="B27" s="3" t="s">
        <v>53</v>
      </c>
      <c r="C27" s="3" t="s">
        <v>231</v>
      </c>
      <c r="D27" s="3" t="s">
        <v>120</v>
      </c>
    </row>
    <row r="28" spans="1:7" x14ac:dyDescent="0.25">
      <c r="A28" s="2" t="s">
        <v>13</v>
      </c>
      <c r="B28" s="3" t="s">
        <v>53</v>
      </c>
      <c r="C28" s="3" t="s">
        <v>243</v>
      </c>
      <c r="D28" s="3" t="s">
        <v>120</v>
      </c>
    </row>
    <row r="29" spans="1:7" x14ac:dyDescent="0.25">
      <c r="A29" s="2" t="s">
        <v>13</v>
      </c>
      <c r="B29" s="3" t="s">
        <v>53</v>
      </c>
      <c r="C29" s="3" t="s">
        <v>243</v>
      </c>
      <c r="D29" s="3" t="s">
        <v>120</v>
      </c>
    </row>
    <row r="30" spans="1:7" x14ac:dyDescent="0.25">
      <c r="A30" s="2" t="s">
        <v>14</v>
      </c>
      <c r="B30" s="3" t="s">
        <v>53</v>
      </c>
      <c r="C30" s="3" t="s">
        <v>238</v>
      </c>
      <c r="D30" s="3" t="s">
        <v>119</v>
      </c>
    </row>
    <row r="31" spans="1:7" x14ac:dyDescent="0.25">
      <c r="A31" s="2" t="s">
        <v>15</v>
      </c>
      <c r="B31" s="3" t="s">
        <v>52</v>
      </c>
      <c r="C31" s="3" t="s">
        <v>243</v>
      </c>
      <c r="D31" s="3" t="s">
        <v>119</v>
      </c>
    </row>
    <row r="32" spans="1:7" x14ac:dyDescent="0.25">
      <c r="A32" s="2" t="s">
        <v>16</v>
      </c>
      <c r="B32" s="3" t="s">
        <v>52</v>
      </c>
      <c r="C32" s="3" t="s">
        <v>230</v>
      </c>
      <c r="D32" s="3" t="s">
        <v>119</v>
      </c>
    </row>
    <row r="33" spans="1:4" x14ac:dyDescent="0.25">
      <c r="A33" s="2" t="s">
        <v>16</v>
      </c>
      <c r="B33" s="3" t="s">
        <v>52</v>
      </c>
      <c r="C33" s="3" t="s">
        <v>230</v>
      </c>
      <c r="D33" s="3" t="s">
        <v>119</v>
      </c>
    </row>
    <row r="34" spans="1:4" x14ac:dyDescent="0.25">
      <c r="A34" s="2" t="s">
        <v>17</v>
      </c>
      <c r="B34" s="3" t="s">
        <v>52</v>
      </c>
      <c r="C34" s="3" t="s">
        <v>243</v>
      </c>
      <c r="D34" s="3" t="s">
        <v>119</v>
      </c>
    </row>
    <row r="35" spans="1:4" x14ac:dyDescent="0.25">
      <c r="A35" s="2" t="s">
        <v>17</v>
      </c>
      <c r="B35" s="3" t="s">
        <v>52</v>
      </c>
      <c r="C35" s="3" t="s">
        <v>90</v>
      </c>
      <c r="D35" s="3" t="s">
        <v>120</v>
      </c>
    </row>
    <row r="36" spans="1:4" x14ac:dyDescent="0.25">
      <c r="A36" s="2" t="s">
        <v>18</v>
      </c>
      <c r="B36" s="3" t="s">
        <v>53</v>
      </c>
      <c r="C36" s="3" t="s">
        <v>284</v>
      </c>
      <c r="D36" s="3" t="s">
        <v>125</v>
      </c>
    </row>
    <row r="37" spans="1:4" x14ac:dyDescent="0.25">
      <c r="A37" s="2" t="s">
        <v>19</v>
      </c>
      <c r="B37" s="3" t="s">
        <v>53</v>
      </c>
      <c r="C37" s="3" t="s">
        <v>230</v>
      </c>
      <c r="D37" s="3" t="s">
        <v>126</v>
      </c>
    </row>
    <row r="38" spans="1:4" x14ac:dyDescent="0.25">
      <c r="A38" s="2" t="s">
        <v>21</v>
      </c>
      <c r="B38" s="3" t="s">
        <v>52</v>
      </c>
      <c r="C38" s="3" t="s">
        <v>231</v>
      </c>
      <c r="D38" s="3" t="s">
        <v>120</v>
      </c>
    </row>
    <row r="39" spans="1:4" x14ac:dyDescent="0.25">
      <c r="A39" s="2" t="s">
        <v>22</v>
      </c>
      <c r="B39" s="3" t="s">
        <v>52</v>
      </c>
      <c r="C39" s="3" t="s">
        <v>239</v>
      </c>
      <c r="D39" s="3" t="s">
        <v>126</v>
      </c>
    </row>
    <row r="40" spans="1:4" x14ac:dyDescent="0.25">
      <c r="A40" s="2" t="s">
        <v>23</v>
      </c>
      <c r="B40" s="3" t="s">
        <v>52</v>
      </c>
      <c r="C40" s="3" t="s">
        <v>90</v>
      </c>
      <c r="D40" s="3" t="s">
        <v>128</v>
      </c>
    </row>
    <row r="41" spans="1:4" x14ac:dyDescent="0.25">
      <c r="A41" s="2" t="s">
        <v>26</v>
      </c>
      <c r="B41" s="3" t="s">
        <v>51</v>
      </c>
      <c r="C41" s="3" t="s">
        <v>234</v>
      </c>
      <c r="D41" s="3" t="s">
        <v>125</v>
      </c>
    </row>
    <row r="42" spans="1:4" x14ac:dyDescent="0.25">
      <c r="A42" s="2" t="s">
        <v>27</v>
      </c>
      <c r="B42" s="3" t="s">
        <v>50</v>
      </c>
      <c r="C42" s="3" t="s">
        <v>234</v>
      </c>
      <c r="D42" s="3" t="s">
        <v>129</v>
      </c>
    </row>
    <row r="43" spans="1:4" x14ac:dyDescent="0.25">
      <c r="A43" s="2" t="s">
        <v>28</v>
      </c>
      <c r="B43" s="3" t="s">
        <v>50</v>
      </c>
      <c r="C43" s="3" t="s">
        <v>240</v>
      </c>
      <c r="D43" s="3" t="s">
        <v>130</v>
      </c>
    </row>
    <row r="44" spans="1:4" x14ac:dyDescent="0.25">
      <c r="A44" s="2" t="s">
        <v>29</v>
      </c>
      <c r="B44" s="3" t="s">
        <v>50</v>
      </c>
      <c r="C44" s="3" t="s">
        <v>230</v>
      </c>
      <c r="D44" s="3" t="s">
        <v>125</v>
      </c>
    </row>
    <row r="45" spans="1:4" x14ac:dyDescent="0.25">
      <c r="A45" s="2" t="s">
        <v>30</v>
      </c>
      <c r="B45" s="3" t="s">
        <v>50</v>
      </c>
      <c r="C45" s="3" t="s">
        <v>230</v>
      </c>
      <c r="D45" s="3" t="s">
        <v>125</v>
      </c>
    </row>
    <row r="46" spans="1:4" x14ac:dyDescent="0.25">
      <c r="A46" s="2" t="s">
        <v>31</v>
      </c>
      <c r="B46" s="3" t="s">
        <v>51</v>
      </c>
      <c r="C46" s="3" t="s">
        <v>234</v>
      </c>
      <c r="D46" s="3" t="s">
        <v>125</v>
      </c>
    </row>
    <row r="47" spans="1:4" x14ac:dyDescent="0.25">
      <c r="A47" s="2" t="s">
        <v>32</v>
      </c>
      <c r="B47" s="3" t="s">
        <v>51</v>
      </c>
      <c r="C47" s="3" t="s">
        <v>243</v>
      </c>
      <c r="D47" s="3" t="s">
        <v>125</v>
      </c>
    </row>
    <row r="48" spans="1:4" x14ac:dyDescent="0.25">
      <c r="A48" s="2" t="s">
        <v>32</v>
      </c>
      <c r="B48" s="3" t="s">
        <v>51</v>
      </c>
      <c r="C48" s="3" t="s">
        <v>243</v>
      </c>
      <c r="D48" s="3" t="s">
        <v>125</v>
      </c>
    </row>
    <row r="49" spans="1:4" x14ac:dyDescent="0.25">
      <c r="A49" s="2" t="s">
        <v>32</v>
      </c>
      <c r="B49" s="3" t="s">
        <v>51</v>
      </c>
      <c r="C49" s="3" t="s">
        <v>245</v>
      </c>
      <c r="D49" s="3" t="s">
        <v>125</v>
      </c>
    </row>
    <row r="50" spans="1:4" x14ac:dyDescent="0.25">
      <c r="A50" s="2" t="s">
        <v>34</v>
      </c>
      <c r="B50" s="3" t="s">
        <v>51</v>
      </c>
      <c r="C50" s="3" t="s">
        <v>90</v>
      </c>
      <c r="D50" s="3" t="s">
        <v>131</v>
      </c>
    </row>
    <row r="51" spans="1:4" x14ac:dyDescent="0.25">
      <c r="A51" s="2" t="s">
        <v>35</v>
      </c>
      <c r="B51" s="3" t="s">
        <v>51</v>
      </c>
      <c r="C51" s="3" t="s">
        <v>241</v>
      </c>
      <c r="D51" s="3" t="s">
        <v>119</v>
      </c>
    </row>
    <row r="52" spans="1:4" x14ac:dyDescent="0.25">
      <c r="A52" s="2" t="s">
        <v>36</v>
      </c>
      <c r="B52" s="3" t="s">
        <v>50</v>
      </c>
      <c r="C52" s="3" t="s">
        <v>240</v>
      </c>
      <c r="D52" s="3" t="s">
        <v>119</v>
      </c>
    </row>
    <row r="53" spans="1:4" x14ac:dyDescent="0.25">
      <c r="A53" s="2" t="s">
        <v>36</v>
      </c>
      <c r="B53" s="3" t="s">
        <v>50</v>
      </c>
      <c r="C53" s="3" t="s">
        <v>240</v>
      </c>
      <c r="D53" s="3" t="s">
        <v>132</v>
      </c>
    </row>
    <row r="54" spans="1:4" x14ac:dyDescent="0.25">
      <c r="A54" s="2" t="s">
        <v>36</v>
      </c>
      <c r="B54" s="3" t="s">
        <v>50</v>
      </c>
      <c r="C54" s="3" t="s">
        <v>239</v>
      </c>
      <c r="D54" s="3" t="s">
        <v>132</v>
      </c>
    </row>
    <row r="55" spans="1:4" x14ac:dyDescent="0.25">
      <c r="A55" s="2" t="s">
        <v>37</v>
      </c>
      <c r="B55" s="3" t="s">
        <v>50</v>
      </c>
      <c r="C55" s="3" t="s">
        <v>231</v>
      </c>
      <c r="D55" s="3" t="s">
        <v>119</v>
      </c>
    </row>
    <row r="56" spans="1:4" x14ac:dyDescent="0.25">
      <c r="A56" s="2" t="s">
        <v>40</v>
      </c>
      <c r="B56" s="3" t="s">
        <v>52</v>
      </c>
      <c r="C56" s="3" t="s">
        <v>90</v>
      </c>
      <c r="D56" s="3" t="s">
        <v>123</v>
      </c>
    </row>
    <row r="57" spans="1:4" x14ac:dyDescent="0.25">
      <c r="A57" s="2" t="s">
        <v>41</v>
      </c>
      <c r="B57" s="3" t="s">
        <v>52</v>
      </c>
      <c r="C57" s="3" t="s">
        <v>90</v>
      </c>
      <c r="D57" s="3" t="s">
        <v>123</v>
      </c>
    </row>
    <row r="58" spans="1:4" x14ac:dyDescent="0.25">
      <c r="A58" s="2" t="s">
        <v>42</v>
      </c>
      <c r="B58" s="3" t="s">
        <v>52</v>
      </c>
      <c r="C58" s="3" t="s">
        <v>231</v>
      </c>
      <c r="D58" s="3" t="s">
        <v>133</v>
      </c>
    </row>
    <row r="59" spans="1:4" x14ac:dyDescent="0.25">
      <c r="A59" s="2" t="s">
        <v>42</v>
      </c>
      <c r="B59" s="3" t="s">
        <v>52</v>
      </c>
      <c r="C59" s="3" t="s">
        <v>90</v>
      </c>
      <c r="D59" s="3" t="s">
        <v>119</v>
      </c>
    </row>
    <row r="60" spans="1:4" x14ac:dyDescent="0.25">
      <c r="A60" s="2" t="s">
        <v>43</v>
      </c>
      <c r="B60" s="3" t="s">
        <v>53</v>
      </c>
      <c r="C60" s="3" t="s">
        <v>230</v>
      </c>
      <c r="D60" s="3" t="s">
        <v>134</v>
      </c>
    </row>
    <row r="61" spans="1:4" x14ac:dyDescent="0.25">
      <c r="A61" s="2" t="s">
        <v>44</v>
      </c>
      <c r="B61" s="3" t="s">
        <v>53</v>
      </c>
      <c r="C61" s="3" t="s">
        <v>230</v>
      </c>
      <c r="D61" s="3" t="s">
        <v>123</v>
      </c>
    </row>
    <row r="62" spans="1:4" x14ac:dyDescent="0.25">
      <c r="A62" s="2" t="s">
        <v>45</v>
      </c>
      <c r="B62" s="3" t="s">
        <v>53</v>
      </c>
      <c r="C62" s="3" t="s">
        <v>231</v>
      </c>
      <c r="D62" s="3" t="s">
        <v>123</v>
      </c>
    </row>
    <row r="63" spans="1:4" x14ac:dyDescent="0.25">
      <c r="A63" s="2" t="s">
        <v>45</v>
      </c>
      <c r="B63" s="3" t="s">
        <v>53</v>
      </c>
      <c r="C63" s="3" t="s">
        <v>90</v>
      </c>
      <c r="D63" s="3" t="s">
        <v>123</v>
      </c>
    </row>
    <row r="64" spans="1:4" x14ac:dyDescent="0.25">
      <c r="A64" s="2" t="s">
        <v>46</v>
      </c>
      <c r="B64" s="3" t="s">
        <v>52</v>
      </c>
      <c r="C64" s="3" t="s">
        <v>90</v>
      </c>
      <c r="D64" s="3" t="s">
        <v>123</v>
      </c>
    </row>
    <row r="65" spans="1:4" x14ac:dyDescent="0.25">
      <c r="A65" s="2" t="s">
        <v>46</v>
      </c>
      <c r="B65" s="3" t="s">
        <v>52</v>
      </c>
      <c r="C65" s="3" t="s">
        <v>231</v>
      </c>
      <c r="D65" s="3" t="s">
        <v>123</v>
      </c>
    </row>
    <row r="66" spans="1:4" x14ac:dyDescent="0.25">
      <c r="A66" s="2" t="s">
        <v>47</v>
      </c>
      <c r="B66" s="3" t="s">
        <v>52</v>
      </c>
      <c r="C66" s="3" t="s">
        <v>238</v>
      </c>
      <c r="D66" s="3" t="s">
        <v>135</v>
      </c>
    </row>
    <row r="67" spans="1:4" x14ac:dyDescent="0.25">
      <c r="A67" s="2" t="s">
        <v>47</v>
      </c>
      <c r="B67" s="3" t="s">
        <v>52</v>
      </c>
      <c r="C67" s="3" t="s">
        <v>238</v>
      </c>
      <c r="D67" s="3" t="s">
        <v>135</v>
      </c>
    </row>
    <row r="68" spans="1:4" x14ac:dyDescent="0.25">
      <c r="A68" s="2" t="s">
        <v>48</v>
      </c>
      <c r="B68" s="3" t="s">
        <v>53</v>
      </c>
      <c r="C68" s="3" t="s">
        <v>231</v>
      </c>
      <c r="D68" s="3" t="s">
        <v>136</v>
      </c>
    </row>
    <row r="69" spans="1:4" x14ac:dyDescent="0.25">
      <c r="A69" s="2" t="s">
        <v>48</v>
      </c>
      <c r="B69" s="3" t="s">
        <v>53</v>
      </c>
      <c r="C69" s="3" t="s">
        <v>231</v>
      </c>
      <c r="D69" s="3" t="s">
        <v>136</v>
      </c>
    </row>
    <row r="70" spans="1:4" x14ac:dyDescent="0.25">
      <c r="A70" s="2" t="s">
        <v>48</v>
      </c>
      <c r="B70" s="3" t="s">
        <v>53</v>
      </c>
      <c r="C70" s="3" t="s">
        <v>285</v>
      </c>
      <c r="D70" s="3" t="s">
        <v>136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Sheet2</vt:lpstr>
      <vt:lpstr>nutrients per farm</vt:lpstr>
      <vt:lpstr>Sheet3</vt:lpstr>
      <vt:lpstr>%farmers</vt:lpstr>
      <vt:lpstr>to crops</vt:lpstr>
      <vt:lpstr>to crops2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2012-08-02T12:08:13Z</dcterms:created>
  <dcterms:modified xsi:type="dcterms:W3CDTF">2012-08-02T15:55:34Z</dcterms:modified>
</cp:coreProperties>
</file>