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21840" windowHeight="9915" activeTab="1"/>
  </bookViews>
  <sheets>
    <sheet name="livestock" sheetId="1" r:id="rId1"/>
    <sheet name="farm types" sheetId="2" r:id="rId2"/>
    <sheet name="ownership" sheetId="13" r:id="rId3"/>
    <sheet name="ownership2" sheetId="14" r:id="rId4"/>
    <sheet name="provenance" sheetId="7" r:id="rId5"/>
    <sheet name="feed" sheetId="8" r:id="rId6"/>
    <sheet name="productivity" sheetId="9" r:id="rId7"/>
    <sheet name="manure" sheetId="11" r:id="rId8"/>
  </sheets>
  <calcPr calcId="145621"/>
  <pivotCaches>
    <pivotCache cacheId="1" r:id="rId9"/>
    <pivotCache cacheId="2" r:id="rId10"/>
    <pivotCache cacheId="3" r:id="rId11"/>
    <pivotCache cacheId="4" r:id="rId12"/>
    <pivotCache cacheId="5" r:id="rId13"/>
    <pivotCache cacheId="6" r:id="rId14"/>
    <pivotCache cacheId="7" r:id="rId15"/>
    <pivotCache cacheId="8" r:id="rId16"/>
    <pivotCache cacheId="9" r:id="rId17"/>
  </pivotCaches>
</workbook>
</file>

<file path=xl/calcChain.xml><?xml version="1.0" encoding="utf-8"?>
<calcChain xmlns="http://schemas.openxmlformats.org/spreadsheetml/2006/main">
  <c r="AU5" i="14" l="1"/>
  <c r="AU6" i="14"/>
  <c r="AU7" i="14"/>
  <c r="AU8" i="14"/>
  <c r="AU9" i="14"/>
  <c r="AU10" i="14"/>
  <c r="AU11" i="14"/>
  <c r="AU12" i="14"/>
  <c r="AU13" i="14"/>
  <c r="AU14" i="14"/>
  <c r="AU4" i="14"/>
  <c r="AO5" i="14"/>
  <c r="AO6" i="14"/>
  <c r="AO7" i="14"/>
  <c r="AO8" i="14"/>
  <c r="AO9" i="14"/>
  <c r="AO10" i="14"/>
  <c r="AO11" i="14"/>
  <c r="AO12" i="14"/>
  <c r="AO13" i="14"/>
  <c r="AO14" i="14"/>
  <c r="AO4" i="14"/>
  <c r="N3" i="14"/>
  <c r="N4" i="14"/>
  <c r="N5" i="14"/>
  <c r="N6" i="14"/>
  <c r="N7" i="14"/>
  <c r="N8" i="14"/>
  <c r="N9" i="14"/>
  <c r="N10" i="14"/>
  <c r="N11" i="14"/>
  <c r="N12" i="14"/>
  <c r="N13" i="14"/>
  <c r="N14" i="14"/>
  <c r="N15" i="14"/>
  <c r="N16" i="14"/>
  <c r="N17" i="14"/>
  <c r="N18" i="14"/>
  <c r="N19" i="14"/>
  <c r="N20" i="14"/>
  <c r="N21" i="14"/>
  <c r="N22" i="14"/>
  <c r="N23" i="14"/>
  <c r="N24" i="14"/>
  <c r="N25" i="14"/>
  <c r="N26" i="14"/>
  <c r="N27" i="14"/>
  <c r="N28" i="14"/>
  <c r="N29" i="14"/>
  <c r="N30" i="14"/>
  <c r="N31" i="14"/>
  <c r="N2" i="14"/>
  <c r="AC6" i="13" l="1"/>
  <c r="AC7" i="13"/>
  <c r="AC8" i="13"/>
  <c r="AC9" i="13"/>
  <c r="AC10" i="13"/>
  <c r="AC11" i="13"/>
  <c r="AC5" i="13"/>
  <c r="W85" i="13"/>
  <c r="W74" i="13"/>
  <c r="W69" i="13"/>
  <c r="V45" i="9" l="1"/>
  <c r="V46" i="9" s="1"/>
  <c r="L39" i="9"/>
  <c r="L20" i="9"/>
  <c r="L11" i="9"/>
  <c r="L12" i="9"/>
  <c r="L21" i="9"/>
  <c r="L13" i="9"/>
  <c r="L22" i="9"/>
  <c r="L23" i="9"/>
  <c r="L24" i="9"/>
  <c r="L25" i="9"/>
  <c r="L26" i="9"/>
  <c r="L27" i="9"/>
  <c r="L28" i="9"/>
  <c r="L14" i="9"/>
  <c r="L29" i="9"/>
  <c r="L15" i="9"/>
  <c r="L42" i="9"/>
  <c r="L30" i="9"/>
  <c r="L31" i="9"/>
  <c r="L3" i="9"/>
  <c r="L4" i="9"/>
  <c r="L32" i="9"/>
  <c r="L5" i="9"/>
  <c r="L33" i="9"/>
  <c r="L6" i="9"/>
  <c r="L43" i="9"/>
  <c r="L34" i="9"/>
  <c r="L16" i="9"/>
  <c r="L7" i="9"/>
  <c r="L35" i="9"/>
  <c r="L36" i="9"/>
  <c r="L37" i="9"/>
  <c r="L8" i="9"/>
  <c r="L40" i="9"/>
  <c r="L17" i="9"/>
  <c r="L18" i="9"/>
  <c r="L9" i="9"/>
  <c r="L10" i="9"/>
  <c r="L41" i="9"/>
  <c r="L19" i="9"/>
  <c r="R77" i="13"/>
  <c r="R76" i="13"/>
  <c r="R75" i="13"/>
  <c r="R67" i="13"/>
  <c r="R66" i="13"/>
  <c r="R49" i="13"/>
  <c r="R48" i="13"/>
  <c r="R52" i="13"/>
  <c r="R51" i="13"/>
  <c r="AK15" i="8" l="1"/>
  <c r="AK14" i="8"/>
  <c r="AG16" i="8"/>
  <c r="AG15" i="8"/>
  <c r="AG6" i="8"/>
  <c r="AG5" i="8"/>
  <c r="AC17" i="8"/>
  <c r="AC16" i="8"/>
  <c r="R54" i="13"/>
  <c r="R55" i="13"/>
  <c r="R56" i="13"/>
  <c r="R57" i="13"/>
  <c r="R59" i="13"/>
  <c r="R60" i="13"/>
  <c r="R62" i="13"/>
  <c r="R63" i="13"/>
  <c r="R64" i="13"/>
  <c r="R69" i="13"/>
  <c r="R71" i="13"/>
  <c r="R72" i="13"/>
  <c r="R73" i="13"/>
  <c r="R79" i="13"/>
  <c r="R80" i="13"/>
  <c r="R81" i="13"/>
  <c r="J46" i="11"/>
  <c r="J12" i="11"/>
  <c r="Q62" i="11" l="1"/>
  <c r="Q61" i="11"/>
  <c r="Q60" i="11"/>
  <c r="Q59" i="11"/>
  <c r="Q57" i="11"/>
  <c r="Q56" i="11"/>
  <c r="Q55" i="11"/>
  <c r="Q54" i="11"/>
  <c r="Q53" i="11"/>
  <c r="H56" i="7" l="1"/>
  <c r="F56" i="7"/>
  <c r="E56" i="7"/>
  <c r="F55" i="7"/>
  <c r="G55" i="7"/>
  <c r="H55" i="7"/>
  <c r="F43" i="7"/>
  <c r="G43" i="7"/>
  <c r="H43" i="7"/>
  <c r="H34" i="7"/>
  <c r="G34" i="7"/>
  <c r="F34" i="7"/>
  <c r="F33" i="7"/>
  <c r="G33" i="7"/>
  <c r="H33" i="7"/>
</calcChain>
</file>

<file path=xl/sharedStrings.xml><?xml version="1.0" encoding="utf-8"?>
<sst xmlns="http://schemas.openxmlformats.org/spreadsheetml/2006/main" count="3518" uniqueCount="202">
  <si>
    <t>Lvstk_Cluster</t>
  </si>
  <si>
    <t>Farm_Code</t>
  </si>
  <si>
    <t>Ct_LCluster</t>
  </si>
  <si>
    <t>Ct_Local</t>
  </si>
  <si>
    <t>Ct_Mixed</t>
  </si>
  <si>
    <t>Ct_Hybrid</t>
  </si>
  <si>
    <t>Ct_Male</t>
  </si>
  <si>
    <t>Ct_Female</t>
  </si>
  <si>
    <t>Fd_Planted?</t>
  </si>
  <si>
    <t>FdPltd_Prov</t>
  </si>
  <si>
    <t>FdPltd_Sex</t>
  </si>
  <si>
    <t>Fd_Purchased?</t>
  </si>
  <si>
    <t>%_Purchased</t>
  </si>
  <si>
    <t>PurRaw_Prov</t>
  </si>
  <si>
    <t>PurRaw_Sex</t>
  </si>
  <si>
    <t>PurPrc_Prov</t>
  </si>
  <si>
    <t>PurPrc_Sex</t>
  </si>
  <si>
    <t>ExchIN?</t>
  </si>
  <si>
    <t>%_ExchIN</t>
  </si>
  <si>
    <t>ExIN_Items</t>
  </si>
  <si>
    <t>MExIN_Value</t>
  </si>
  <si>
    <t>Graze_Fed?</t>
  </si>
  <si>
    <t>GFed_Prov</t>
  </si>
  <si>
    <t>GFed_Sex</t>
  </si>
  <si>
    <t>cattle</t>
  </si>
  <si>
    <t>KE003</t>
  </si>
  <si>
    <t>Yes</t>
  </si>
  <si>
    <t>improved/mixed</t>
  </si>
  <si>
    <t/>
  </si>
  <si>
    <t>No</t>
  </si>
  <si>
    <t>KE005</t>
  </si>
  <si>
    <t>KE024</t>
  </si>
  <si>
    <t>female</t>
  </si>
  <si>
    <t>KE039</t>
  </si>
  <si>
    <t>local</t>
  </si>
  <si>
    <t>KE047</t>
  </si>
  <si>
    <t>KE050</t>
  </si>
  <si>
    <t>hybrid</t>
  </si>
  <si>
    <t>KE057</t>
  </si>
  <si>
    <t>improved/mixed+local</t>
  </si>
  <si>
    <t>KE066</t>
  </si>
  <si>
    <t>KE072</t>
  </si>
  <si>
    <t>KE083</t>
  </si>
  <si>
    <t>KE085</t>
  </si>
  <si>
    <t>male</t>
  </si>
  <si>
    <t>KE099</t>
  </si>
  <si>
    <t>hybrid+local</t>
  </si>
  <si>
    <t>female+male</t>
  </si>
  <si>
    <t>KE104</t>
  </si>
  <si>
    <t>KE106</t>
  </si>
  <si>
    <t>KE108</t>
  </si>
  <si>
    <t>KE109</t>
  </si>
  <si>
    <t>KE116</t>
  </si>
  <si>
    <t>KE131</t>
  </si>
  <si>
    <t>KE134</t>
  </si>
  <si>
    <t>KE150</t>
  </si>
  <si>
    <t>cows</t>
  </si>
  <si>
    <t>KE156</t>
  </si>
  <si>
    <t>KE165</t>
  </si>
  <si>
    <t>KE189</t>
  </si>
  <si>
    <t>KE191</t>
  </si>
  <si>
    <t>goats</t>
  </si>
  <si>
    <t>KE195</t>
  </si>
  <si>
    <t>poultry</t>
  </si>
  <si>
    <t>KE043</t>
  </si>
  <si>
    <t>KE177</t>
  </si>
  <si>
    <t>sheep</t>
  </si>
  <si>
    <t>ID</t>
  </si>
  <si>
    <t>class</t>
  </si>
  <si>
    <t>KE151</t>
  </si>
  <si>
    <t>farm type</t>
  </si>
  <si>
    <t>total</t>
  </si>
  <si>
    <t>Cattle</t>
  </si>
  <si>
    <t>Goats</t>
  </si>
  <si>
    <t>number of sampled farmers</t>
  </si>
  <si>
    <t>% of farmers</t>
  </si>
  <si>
    <t>these are farms present throughout the other tables</t>
  </si>
  <si>
    <t>these are the numbered farms, inlcuded in GPS tbl</t>
  </si>
  <si>
    <t>local+mix+hybrid</t>
  </si>
  <si>
    <t>local+hybrid</t>
  </si>
  <si>
    <t>tables livestock provenance</t>
  </si>
  <si>
    <t>mixed</t>
  </si>
  <si>
    <t>hybdrid</t>
  </si>
  <si>
    <t>purchased</t>
  </si>
  <si>
    <t>average number of animals</t>
  </si>
  <si>
    <t>Lvstk_Type</t>
  </si>
  <si>
    <t>Product</t>
  </si>
  <si>
    <t>Ct_Producers</t>
  </si>
  <si>
    <t>Provenance</t>
  </si>
  <si>
    <t>Amount</t>
  </si>
  <si>
    <t>Unit</t>
  </si>
  <si>
    <t>Time</t>
  </si>
  <si>
    <t>%_Sold</t>
  </si>
  <si>
    <t>Unit_price</t>
  </si>
  <si>
    <t>%_Consumed</t>
  </si>
  <si>
    <t>milk</t>
  </si>
  <si>
    <t>litre</t>
  </si>
  <si>
    <t>day</t>
  </si>
  <si>
    <t>debe</t>
  </si>
  <si>
    <t>labour (ploughing)</t>
  </si>
  <si>
    <t>meat</t>
  </si>
  <si>
    <t>bullocks</t>
  </si>
  <si>
    <t>chicken</t>
  </si>
  <si>
    <t>eggs</t>
  </si>
  <si>
    <t>piece</t>
  </si>
  <si>
    <t>dairy cows</t>
  </si>
  <si>
    <t>county</t>
  </si>
  <si>
    <t>VIHIGA</t>
  </si>
  <si>
    <t>KE031</t>
  </si>
  <si>
    <t>MIGORI</t>
  </si>
  <si>
    <t>Vihiga</t>
  </si>
  <si>
    <t>Migori</t>
  </si>
  <si>
    <t>Row Labels</t>
  </si>
  <si>
    <t>Grand Total</t>
  </si>
  <si>
    <t>Average of Ct_LCluster</t>
  </si>
  <si>
    <t>Count of Farm_Code</t>
  </si>
  <si>
    <t>%</t>
  </si>
  <si>
    <t>feed purchased</t>
  </si>
  <si>
    <t>graze fed</t>
  </si>
  <si>
    <t>planted</t>
  </si>
  <si>
    <t>Lvstk_Types</t>
  </si>
  <si>
    <t>Time_Unit</t>
  </si>
  <si>
    <t>Storage</t>
  </si>
  <si>
    <t>Target_Crops</t>
  </si>
  <si>
    <t>banana+beans+maize</t>
  </si>
  <si>
    <t>applied directly to fields</t>
  </si>
  <si>
    <t>beans+maize+vegetables</t>
  </si>
  <si>
    <t>kilogram</t>
  </si>
  <si>
    <t>year</t>
  </si>
  <si>
    <t>All crops</t>
  </si>
  <si>
    <t>trough</t>
  </si>
  <si>
    <t>banana+beans+green grams+maize</t>
  </si>
  <si>
    <t>wheelbarrow</t>
  </si>
  <si>
    <t>Month</t>
  </si>
  <si>
    <t>vegetables</t>
  </si>
  <si>
    <t>bullock</t>
  </si>
  <si>
    <t>bag</t>
  </si>
  <si>
    <t>month</t>
  </si>
  <si>
    <t>maize+sorghum</t>
  </si>
  <si>
    <t>cows+bullocks</t>
  </si>
  <si>
    <t>compost pit</t>
  </si>
  <si>
    <t>maize</t>
  </si>
  <si>
    <t>tons</t>
  </si>
  <si>
    <t>kales+maize</t>
  </si>
  <si>
    <t>beans+maize</t>
  </si>
  <si>
    <t>heaped; not protected</t>
  </si>
  <si>
    <t>heaped; protected</t>
  </si>
  <si>
    <t>pickup</t>
  </si>
  <si>
    <t>truck</t>
  </si>
  <si>
    <t>bull</t>
  </si>
  <si>
    <t>beans+maize+sweet potato</t>
  </si>
  <si>
    <t>dairy cow</t>
  </si>
  <si>
    <t>week</t>
  </si>
  <si>
    <t>maize+vegetables</t>
  </si>
  <si>
    <t>amount (kg)</t>
  </si>
  <si>
    <t>amount (kg/month)</t>
  </si>
  <si>
    <t>Average of amount (kg/month)</t>
  </si>
  <si>
    <t>cows+bullocks+goats+sheep+chicken</t>
  </si>
  <si>
    <t>bullock+chicken</t>
  </si>
  <si>
    <t>(blank)</t>
  </si>
  <si>
    <t>n/a</t>
  </si>
  <si>
    <t>KE084</t>
  </si>
  <si>
    <t>region</t>
  </si>
  <si>
    <t>feed planted</t>
  </si>
  <si>
    <t>graze</t>
  </si>
  <si>
    <t>egg</t>
  </si>
  <si>
    <t>animal/day</t>
  </si>
  <si>
    <t>90 days/year</t>
  </si>
  <si>
    <t>acre</t>
  </si>
  <si>
    <t>bird</t>
  </si>
  <si>
    <t>animal</t>
  </si>
  <si>
    <t>2 years</t>
  </si>
  <si>
    <t>cup</t>
  </si>
  <si>
    <t>vihiga</t>
  </si>
  <si>
    <t>migori</t>
  </si>
  <si>
    <t>per animal or as total per farm?</t>
  </si>
  <si>
    <t>productivity/animal</t>
  </si>
  <si>
    <t>Average of productivity/animal</t>
  </si>
  <si>
    <t>milk (l/cow)</t>
  </si>
  <si>
    <t>average per farm type including 0</t>
  </si>
  <si>
    <t>with revised farm type order</t>
  </si>
  <si>
    <t>with revised order farm types</t>
  </si>
  <si>
    <t>Type 1: Income primarily (75% or more) from farming, poor resource endowed</t>
  </si>
  <si>
    <t>Type 2: Income primarily from farming, low to medium resource endowed, may hire labour and is more market oriented than class 1</t>
  </si>
  <si>
    <t>Type 3: income primarily from farming, large scale, commercial farmer</t>
  </si>
  <si>
    <t>Type 4: Income for 50% or more from off-farm sources, poor resource endowed</t>
  </si>
  <si>
    <t>Type 5: income for 50% or more from off-farm farming, medium to high resource endowed, often hires labour</t>
  </si>
  <si>
    <t>original typology order</t>
  </si>
  <si>
    <t>revised typology order</t>
  </si>
  <si>
    <t>TLU</t>
  </si>
  <si>
    <t>farm code</t>
  </si>
  <si>
    <t>Average of TLU</t>
  </si>
  <si>
    <t>Average of cattle</t>
  </si>
  <si>
    <t>Average of goats</t>
  </si>
  <si>
    <t>owner</t>
  </si>
  <si>
    <t>owner2</t>
  </si>
  <si>
    <t>y</t>
  </si>
  <si>
    <t>n</t>
  </si>
  <si>
    <t>Column Labels</t>
  </si>
  <si>
    <t>Count of farm code</t>
  </si>
  <si>
    <t>revised farm type order</t>
  </si>
  <si>
    <t>manure (kg/month)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</si>
</sst>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/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34">
    <xf numFmtId="0" fontId="0" fillId="0" borderId="0" xfId="0"/>
    <xf numFmtId="9" fontId="0" fillId="0" borderId="0" xfId="1" applyFont="1"/>
    <xf numFmtId="0" fontId="0" fillId="0" borderId="0" xfId="0" applyFill="1"/>
    <xf numFmtId="0" fontId="0" fillId="4" borderId="0" xfId="0" applyFill="1"/>
    <xf numFmtId="0" fontId="4" fillId="0" borderId="0" xfId="0" applyFont="1"/>
    <xf numFmtId="0" fontId="0" fillId="0" borderId="0" xfId="0" applyNumberFormat="1"/>
    <xf numFmtId="0" fontId="0" fillId="3" borderId="0" xfId="0" applyFill="1"/>
    <xf numFmtId="164" fontId="0" fillId="0" borderId="0" xfId="0" applyNumberFormat="1"/>
    <xf numFmtId="9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1" fillId="2" borderId="1" xfId="2" applyFont="1" applyFill="1" applyBorder="1" applyAlignment="1">
      <alignment horizontal="center"/>
    </xf>
    <xf numFmtId="0" fontId="1" fillId="0" borderId="2" xfId="2" applyFont="1" applyFill="1" applyBorder="1" applyAlignment="1"/>
    <xf numFmtId="0" fontId="1" fillId="0" borderId="2" xfId="2" applyFont="1" applyFill="1" applyBorder="1" applyAlignment="1">
      <alignment horizontal="right"/>
    </xf>
    <xf numFmtId="0" fontId="1" fillId="3" borderId="2" xfId="2" applyFont="1" applyFill="1" applyBorder="1" applyAlignment="1"/>
    <xf numFmtId="0" fontId="1" fillId="0" borderId="0" xfId="2" applyFont="1" applyFill="1" applyBorder="1" applyAlignment="1">
      <alignment horizontal="right"/>
    </xf>
    <xf numFmtId="0" fontId="2" fillId="0" borderId="2" xfId="2" applyBorder="1" applyAlignment="1"/>
    <xf numFmtId="1" fontId="0" fillId="0" borderId="0" xfId="0" applyNumberFormat="1"/>
    <xf numFmtId="0" fontId="1" fillId="2" borderId="1" xfId="3" applyNumberFormat="1" applyFont="1" applyFill="1" applyBorder="1" applyAlignment="1">
      <alignment horizontal="center"/>
    </xf>
    <xf numFmtId="0" fontId="1" fillId="0" borderId="2" xfId="3" applyNumberFormat="1" applyFont="1" applyFill="1" applyBorder="1" applyAlignment="1"/>
    <xf numFmtId="0" fontId="1" fillId="0" borderId="2" xfId="3" applyNumberFormat="1" applyFont="1" applyFill="1" applyBorder="1" applyAlignment="1">
      <alignment horizontal="right"/>
    </xf>
    <xf numFmtId="0" fontId="1" fillId="0" borderId="0" xfId="3" applyNumberFormat="1" applyFont="1" applyFill="1" applyBorder="1" applyAlignment="1"/>
    <xf numFmtId="0" fontId="1" fillId="0" borderId="3" xfId="3" applyNumberFormat="1" applyFont="1" applyFill="1" applyBorder="1" applyAlignment="1"/>
    <xf numFmtId="0" fontId="1" fillId="2" borderId="1" xfId="4" applyNumberFormat="1" applyFont="1" applyFill="1" applyBorder="1" applyAlignment="1">
      <alignment horizontal="center"/>
    </xf>
    <xf numFmtId="0" fontId="1" fillId="0" borderId="2" xfId="4" applyNumberFormat="1" applyFont="1" applyFill="1" applyBorder="1" applyAlignment="1"/>
    <xf numFmtId="0" fontId="1" fillId="0" borderId="2" xfId="4" applyNumberFormat="1" applyFont="1" applyFill="1" applyBorder="1" applyAlignment="1">
      <alignment horizontal="right"/>
    </xf>
    <xf numFmtId="0" fontId="2" fillId="0" borderId="2" xfId="4" applyNumberFormat="1" applyBorder="1" applyAlignment="1"/>
    <xf numFmtId="0" fontId="1" fillId="0" borderId="0" xfId="4" applyNumberFormat="1" applyFont="1" applyFill="1" applyBorder="1" applyAlignment="1">
      <alignment horizontal="right"/>
    </xf>
    <xf numFmtId="0" fontId="0" fillId="5" borderId="0" xfId="0" applyNumberFormat="1" applyFill="1"/>
    <xf numFmtId="0" fontId="0" fillId="5" borderId="0" xfId="0" applyFill="1"/>
    <xf numFmtId="0" fontId="0" fillId="0" borderId="0" xfId="0"/>
    <xf numFmtId="0" fontId="0" fillId="0" borderId="0" xfId="0" applyAlignment="1"/>
  </cellXfs>
  <cellStyles count="5">
    <cellStyle name="Normal" xfId="0" builtinId="0"/>
    <cellStyle name="Normal_livestock_1" xfId="3"/>
    <cellStyle name="Normal_productivity" xfId="4"/>
    <cellStyle name="Normal_Sheet1_1" xfId="2"/>
    <cellStyle name="Percent" xfId="1" builtinId="5"/>
  </cellStyles>
  <dxfs count="3"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5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4.xml"/><Relationship Id="rId17" Type="http://schemas.openxmlformats.org/officeDocument/2006/relationships/pivotCacheDefinition" Target="pivotCache/pivotCacheDefinition9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8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3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7.xml"/><Relationship Id="rId10" Type="http://schemas.openxmlformats.org/officeDocument/2006/relationships/pivotCacheDefinition" Target="pivotCache/pivotCacheDefinition2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pivotCacheDefinition" Target="pivotCache/pivotCacheDefinition6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rand, Greta van den" refreshedDate="40959.681176041668" createdVersion="4" refreshedVersion="4" minRefreshableVersion="3" recordCount="23">
  <cacheSource type="worksheet">
    <worksheetSource ref="A35:L58" sheet="manure"/>
  </cacheSource>
  <cacheFields count="12">
    <cacheField name="Farm_Code" numFmtId="0">
      <sharedItems count="23">
        <s v="KE003"/>
        <s v="KE005"/>
        <s v="KE039"/>
        <s v="KE043"/>
        <s v="KE047"/>
        <s v="KE050"/>
        <s v="KE057"/>
        <s v="KE066"/>
        <s v="KE072"/>
        <s v="KE083"/>
        <s v="KE085"/>
        <s v="KE099"/>
        <s v="KE104"/>
        <s v="KE106"/>
        <s v="KE108"/>
        <s v="KE109"/>
        <s v="KE131"/>
        <s v="KE134"/>
        <s v="KE150"/>
        <s v="KE151"/>
        <s v="KE156"/>
        <s v="KE165"/>
        <s v="KE189"/>
      </sharedItems>
    </cacheField>
    <cacheField name="county" numFmtId="0">
      <sharedItems count="2">
        <s v="VIHIGA"/>
        <s v="MIGORI"/>
      </sharedItems>
    </cacheField>
    <cacheField name="farm type" numFmtId="0">
      <sharedItems containsSemiMixedTypes="0" containsString="0" containsNumber="1" containsInteger="1" minValue="1" maxValue="5"/>
    </cacheField>
    <cacheField name="Lvstk_Cluster" numFmtId="0">
      <sharedItems/>
    </cacheField>
    <cacheField name="Lvstk_Types" numFmtId="0">
      <sharedItems/>
    </cacheField>
    <cacheField name="Amount" numFmtId="0">
      <sharedItems containsString="0" containsBlank="1" containsNumber="1" minValue="1" maxValue="360"/>
    </cacheField>
    <cacheField name="Unit" numFmtId="0">
      <sharedItems/>
    </cacheField>
    <cacheField name="amount (kg)" numFmtId="0">
      <sharedItems containsString="0" containsBlank="1" containsNumber="1" containsInteger="1" minValue="15" maxValue="7000"/>
    </cacheField>
    <cacheField name="Time_Unit" numFmtId="0">
      <sharedItems/>
    </cacheField>
    <cacheField name="amount (kg/month)" numFmtId="0">
      <sharedItems containsString="0" containsBlank="1" containsNumber="1" minValue="30" maxValue="7000"/>
    </cacheField>
    <cacheField name="Storage" numFmtId="0">
      <sharedItems count="5">
        <s v="heaped; protected"/>
        <s v="applied directly to fields"/>
        <s v="compost pit"/>
        <s v="heaped; not protected"/>
        <s v="bag"/>
      </sharedItems>
    </cacheField>
    <cacheField name="Target_Crop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rand, Greta van den" refreshedDate="40977.532801851848" createdVersion="4" refreshedVersion="4" minRefreshableVersion="3" recordCount="84">
  <cacheSource type="worksheet">
    <worksheetSource ref="A1:Y1048576" sheet="feed"/>
  </cacheSource>
  <cacheFields count="25">
    <cacheField name="Farm_Code" numFmtId="0">
      <sharedItems containsBlank="1" count="31">
        <s v="KE003"/>
        <s v="KE005"/>
        <s v="KE024"/>
        <s v="KE031"/>
        <s v="KE039"/>
        <s v="KE043"/>
        <s v="KE047"/>
        <s v="KE050"/>
        <s v="KE057"/>
        <s v="KE066"/>
        <s v="KE072"/>
        <s v="KE083"/>
        <s v="KE084"/>
        <s v="KE085"/>
        <s v="KE099"/>
        <s v="KE104"/>
        <s v="KE106"/>
        <s v="KE108"/>
        <s v="KE109"/>
        <s v="KE116"/>
        <s v="KE131"/>
        <s v="KE134"/>
        <s v="KE150"/>
        <s v="KE151"/>
        <s v="KE156"/>
        <s v="KE165"/>
        <s v="KE177"/>
        <s v="KE189"/>
        <s v="KE191"/>
        <s v="KE195"/>
        <m/>
      </sharedItems>
    </cacheField>
    <cacheField name="region" numFmtId="0">
      <sharedItems containsBlank="1" count="3">
        <s v="Vihiga"/>
        <s v="Migori"/>
        <m/>
      </sharedItems>
    </cacheField>
    <cacheField name="Lvstk_Cluster" numFmtId="0">
      <sharedItems containsBlank="1" count="5">
        <s v="cattle"/>
        <s v="poultry"/>
        <s v="goats"/>
        <s v="sheep"/>
        <m/>
      </sharedItems>
    </cacheField>
    <cacheField name="Ct_LCluster" numFmtId="0">
      <sharedItems containsString="0" containsBlank="1" containsNumber="1" containsInteger="1" minValue="1" maxValue="30"/>
    </cacheField>
    <cacheField name="Ct_Local" numFmtId="0">
      <sharedItems containsString="0" containsBlank="1" containsNumber="1" containsInteger="1" minValue="0" maxValue="30"/>
    </cacheField>
    <cacheField name="Ct_Mixed" numFmtId="0">
      <sharedItems containsString="0" containsBlank="1" containsNumber="1" containsInteger="1" minValue="0" maxValue="6"/>
    </cacheField>
    <cacheField name="Ct_Hybrid" numFmtId="0">
      <sharedItems containsString="0" containsBlank="1" containsNumber="1" containsInteger="1" minValue="0" maxValue="25"/>
    </cacheField>
    <cacheField name="Ct_Male" numFmtId="0">
      <sharedItems containsString="0" containsBlank="1" containsNumber="1" containsInteger="1" minValue="0" maxValue="6"/>
    </cacheField>
    <cacheField name="Ct_Female" numFmtId="0">
      <sharedItems containsString="0" containsBlank="1" containsNumber="1" containsInteger="1" minValue="0" maxValue="26"/>
    </cacheField>
    <cacheField name="Fd_Planted?" numFmtId="0">
      <sharedItems containsBlank="1" count="3">
        <s v="Yes"/>
        <s v="No"/>
        <m/>
      </sharedItems>
    </cacheField>
    <cacheField name="FdPltd_Prov" numFmtId="0">
      <sharedItems containsBlank="1"/>
    </cacheField>
    <cacheField name="FdPltd_Sex" numFmtId="0">
      <sharedItems containsBlank="1"/>
    </cacheField>
    <cacheField name="Fd_Purchased?" numFmtId="0">
      <sharedItems containsBlank="1" count="3">
        <s v="Yes"/>
        <s v="No"/>
        <m/>
      </sharedItems>
    </cacheField>
    <cacheField name="%_Purchased" numFmtId="0">
      <sharedItems containsString="0" containsBlank="1" containsNumber="1" containsInteger="1" minValue="0" maxValue="80"/>
    </cacheField>
    <cacheField name="PurRaw_Prov" numFmtId="0">
      <sharedItems containsBlank="1"/>
    </cacheField>
    <cacheField name="PurRaw_Sex" numFmtId="0">
      <sharedItems containsBlank="1"/>
    </cacheField>
    <cacheField name="PurPrc_Prov" numFmtId="0">
      <sharedItems containsBlank="1"/>
    </cacheField>
    <cacheField name="PurPrc_Sex" numFmtId="0">
      <sharedItems containsBlank="1"/>
    </cacheField>
    <cacheField name="ExchIN?" numFmtId="0">
      <sharedItems containsBlank="1"/>
    </cacheField>
    <cacheField name="%_ExchIN" numFmtId="0">
      <sharedItems containsString="0" containsBlank="1" containsNumber="1" containsInteger="1" minValue="0" maxValue="50"/>
    </cacheField>
    <cacheField name="ExIN_Items" numFmtId="0">
      <sharedItems containsBlank="1"/>
    </cacheField>
    <cacheField name="MExIN_Value" numFmtId="0">
      <sharedItems containsString="0" containsBlank="1" containsNumber="1" containsInteger="1" minValue="0" maxValue="2400"/>
    </cacheField>
    <cacheField name="Graze_Fed?" numFmtId="0">
      <sharedItems containsBlank="1" count="3">
        <s v="Yes"/>
        <s v="No"/>
        <m/>
      </sharedItems>
    </cacheField>
    <cacheField name="GFed_Prov" numFmtId="0">
      <sharedItems containsBlank="1"/>
    </cacheField>
    <cacheField name="GFed_Sex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Greta" refreshedDate="41050.643164814814" createdVersion="4" refreshedVersion="4" minRefreshableVersion="3" recordCount="45">
  <cacheSource type="worksheet">
    <worksheetSource ref="A1:J46" sheet="ownership"/>
  </cacheSource>
  <cacheFields count="10">
    <cacheField name="Farm_Code" numFmtId="0">
      <sharedItems/>
    </cacheField>
    <cacheField name="farm type" numFmtId="0">
      <sharedItems containsSemiMixedTypes="0" containsString="0" containsNumber="1" containsInteger="1" minValue="1" maxValue="5" count="5">
        <n v="2"/>
        <n v="1"/>
        <n v="4"/>
        <n v="5"/>
        <n v="3"/>
      </sharedItems>
    </cacheField>
    <cacheField name="region" numFmtId="0">
      <sharedItems count="2">
        <s v="VIHIGA"/>
        <s v="Migori"/>
      </sharedItems>
    </cacheField>
    <cacheField name="Lvstk_Cluster" numFmtId="0">
      <sharedItems count="4">
        <s v="cattle"/>
        <s v="poultry"/>
        <s v="goats"/>
        <s v="sheep"/>
      </sharedItems>
    </cacheField>
    <cacheField name="Ct_LCluster" numFmtId="0">
      <sharedItems containsSemiMixedTypes="0" containsString="0" containsNumber="1" containsInteger="1" minValue="1" maxValue="30"/>
    </cacheField>
    <cacheField name="Ct_Local" numFmtId="0">
      <sharedItems containsSemiMixedTypes="0" containsString="0" containsNumber="1" containsInteger="1" minValue="0" maxValue="30"/>
    </cacheField>
    <cacheField name="Ct_Mixed" numFmtId="0">
      <sharedItems containsSemiMixedTypes="0" containsString="0" containsNumber="1" containsInteger="1" minValue="0" maxValue="6"/>
    </cacheField>
    <cacheField name="Ct_Hybrid" numFmtId="0">
      <sharedItems containsSemiMixedTypes="0" containsString="0" containsNumber="1" containsInteger="1" minValue="0" maxValue="25"/>
    </cacheField>
    <cacheField name="Ct_Male" numFmtId="0">
      <sharedItems containsSemiMixedTypes="0" containsString="0" containsNumber="1" containsInteger="1" minValue="0" maxValue="6"/>
    </cacheField>
    <cacheField name="Ct_Female" numFmtId="0">
      <sharedItems containsSemiMixedTypes="0" containsString="0" containsNumber="1" containsInteger="1" minValue="0" maxValue="2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Greta" refreshedDate="41127.55708564815" createdVersion="4" refreshedVersion="4" minRefreshableVersion="3" recordCount="30">
  <cacheSource type="worksheet">
    <worksheetSource ref="R1:T31" sheet="farm types"/>
  </cacheSource>
  <cacheFields count="3">
    <cacheField name="Farm_Code" numFmtId="0">
      <sharedItems count="30">
        <s v="KE003"/>
        <s v="KE005"/>
        <s v="KE024"/>
        <s v="KE031"/>
        <s v="KE039"/>
        <s v="KE043"/>
        <s v="KE047"/>
        <s v="KE050"/>
        <s v="KE057"/>
        <s v="KE066"/>
        <s v="KE072"/>
        <s v="KE083"/>
        <s v="KE084"/>
        <s v="KE085"/>
        <s v="KE099"/>
        <s v="KE104"/>
        <s v="KE106"/>
        <s v="KE108"/>
        <s v="KE109"/>
        <s v="KE116"/>
        <s v="KE131"/>
        <s v="KE134"/>
        <s v="KE150"/>
        <s v="KE151"/>
        <s v="KE156"/>
        <s v="KE165"/>
        <s v="KE177"/>
        <s v="KE189"/>
        <s v="KE191"/>
        <s v="KE195"/>
      </sharedItems>
    </cacheField>
    <cacheField name="county" numFmtId="0">
      <sharedItems count="2">
        <s v="VIHIGA"/>
        <s v="MIGORI"/>
      </sharedItems>
    </cacheField>
    <cacheField name="farm type" numFmtId="0">
      <sharedItems containsSemiMixedTypes="0" containsString="0" containsNumber="1" containsInteger="1" minValue="1" maxValue="5" count="5">
        <n v="2"/>
        <n v="1"/>
        <n v="4"/>
        <n v="5"/>
        <n v="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Greta" refreshedDate="41127.58705115741" createdVersion="4" refreshedVersion="4" minRefreshableVersion="3" recordCount="48">
  <cacheSource type="worksheet">
    <worksheetSource ref="A1:J1048576" sheet="ownership"/>
  </cacheSource>
  <cacheFields count="10">
    <cacheField name="Farm_Code" numFmtId="0">
      <sharedItems containsBlank="1"/>
    </cacheField>
    <cacheField name="farm type" numFmtId="0">
      <sharedItems containsString="0" containsBlank="1" containsNumber="1" containsInteger="1" minValue="1" maxValue="5" count="6">
        <n v="2"/>
        <n v="1"/>
        <n v="4"/>
        <n v="5"/>
        <n v="3"/>
        <m/>
      </sharedItems>
    </cacheField>
    <cacheField name="region" numFmtId="0">
      <sharedItems containsBlank="1" count="3">
        <s v="VIHIGA"/>
        <s v="Migori"/>
        <m/>
      </sharedItems>
    </cacheField>
    <cacheField name="Lvstk_Cluster" numFmtId="0">
      <sharedItems containsBlank="1" count="5">
        <s v="cattle"/>
        <s v="poultry"/>
        <s v="goats"/>
        <s v="sheep"/>
        <m/>
      </sharedItems>
    </cacheField>
    <cacheField name="Ct_LCluster" numFmtId="0">
      <sharedItems containsString="0" containsBlank="1" containsNumber="1" containsInteger="1" minValue="1" maxValue="30"/>
    </cacheField>
    <cacheField name="Ct_Local" numFmtId="0">
      <sharedItems containsString="0" containsBlank="1" containsNumber="1" containsInteger="1" minValue="0" maxValue="30"/>
    </cacheField>
    <cacheField name="Ct_Mixed" numFmtId="0">
      <sharedItems containsString="0" containsBlank="1" containsNumber="1" containsInteger="1" minValue="0" maxValue="6"/>
    </cacheField>
    <cacheField name="Ct_Hybrid" numFmtId="0">
      <sharedItems containsString="0" containsBlank="1" containsNumber="1" containsInteger="1" minValue="0" maxValue="25"/>
    </cacheField>
    <cacheField name="Ct_Male" numFmtId="0">
      <sharedItems containsString="0" containsBlank="1" containsNumber="1" containsInteger="1" minValue="0" maxValue="6"/>
    </cacheField>
    <cacheField name="Ct_Female" numFmtId="0">
      <sharedItems containsString="0" containsBlank="1" containsNumber="1" containsInteger="1" minValue="0" maxValue="2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edBy="Greta" refreshedDate="41127.607194675926" createdVersion="4" refreshedVersion="4" minRefreshableVersion="3" recordCount="30">
  <cacheSource type="worksheet">
    <worksheetSource ref="G1:N31" sheet="ownership2"/>
  </cacheSource>
  <cacheFields count="8">
    <cacheField name="farm code" numFmtId="0">
      <sharedItems/>
    </cacheField>
    <cacheField name="county" numFmtId="0">
      <sharedItems count="2">
        <s v="VIHIGA"/>
        <s v="MIGORI"/>
      </sharedItems>
    </cacheField>
    <cacheField name="farm type" numFmtId="0">
      <sharedItems containsSemiMixedTypes="0" containsString="0" containsNumber="1" containsInteger="1" minValue="1" maxValue="5" count="5">
        <n v="2"/>
        <n v="1"/>
        <n v="4"/>
        <n v="5"/>
        <n v="3"/>
      </sharedItems>
    </cacheField>
    <cacheField name="cattle" numFmtId="0">
      <sharedItems containsSemiMixedTypes="0" containsString="0" containsNumber="1" containsInteger="1" minValue="0" maxValue="12"/>
    </cacheField>
    <cacheField name="goats" numFmtId="0">
      <sharedItems containsSemiMixedTypes="0" containsString="0" containsNumber="1" containsInteger="1" minValue="0" maxValue="5"/>
    </cacheField>
    <cacheField name="poultry" numFmtId="0">
      <sharedItems containsSemiMixedTypes="0" containsString="0" containsNumber="1" containsInteger="1" minValue="0" maxValue="30"/>
    </cacheField>
    <cacheField name="sheep" numFmtId="0">
      <sharedItems containsSemiMixedTypes="0" containsString="0" containsNumber="1" containsInteger="1" minValue="0" maxValue="2"/>
    </cacheField>
    <cacheField name="TLU" numFmtId="0">
      <sharedItems containsSemiMixedTypes="0" containsString="0" containsNumber="1" minValue="0" maxValue="8.399999999999998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edBy="Greta" refreshedDate="41127.607479629631" createdVersion="4" refreshedVersion="4" minRefreshableVersion="3" recordCount="64">
  <cacheSource type="worksheet">
    <worksheetSource ref="W1:AC1048576" sheet="ownership2"/>
  </cacheSource>
  <cacheFields count="7">
    <cacheField name="farm code" numFmtId="0">
      <sharedItems containsBlank="1"/>
    </cacheField>
    <cacheField name="county" numFmtId="0">
      <sharedItems containsBlank="1" count="3">
        <s v="VIHIGA"/>
        <s v="MIGORI"/>
        <m/>
      </sharedItems>
    </cacheField>
    <cacheField name="farm type" numFmtId="0">
      <sharedItems containsString="0" containsBlank="1" containsNumber="1" containsInteger="1" minValue="1" maxValue="5" count="6">
        <n v="2"/>
        <n v="1"/>
        <n v="4"/>
        <n v="5"/>
        <n v="3"/>
        <m/>
      </sharedItems>
    </cacheField>
    <cacheField name="cattle" numFmtId="0">
      <sharedItems containsString="0" containsBlank="1" containsNumber="1" containsInteger="1" minValue="0" maxValue="12"/>
    </cacheField>
    <cacheField name="owner" numFmtId="0">
      <sharedItems containsBlank="1" count="3">
        <s v="y"/>
        <s v="n"/>
        <m/>
      </sharedItems>
    </cacheField>
    <cacheField name="goats" numFmtId="0">
      <sharedItems containsString="0" containsBlank="1" containsNumber="1" containsInteger="1" minValue="0" maxValue="5"/>
    </cacheField>
    <cacheField name="owner2" numFmtId="0">
      <sharedItems containsBlank="1" count="3">
        <s v="n"/>
        <s v="y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edBy="Greta" refreshedDate="41127.619248842595" createdVersion="4" refreshedVersion="4" minRefreshableVersion="3" recordCount="41">
  <cacheSource type="worksheet">
    <worksheetSource ref="A2:Q43" sheet="productivity"/>
  </cacheSource>
  <cacheFields count="17">
    <cacheField name="Farm_Code" numFmtId="0">
      <sharedItems/>
    </cacheField>
    <cacheField name="farm type" numFmtId="0">
      <sharedItems containsSemiMixedTypes="0" containsString="0" containsNumber="1" containsInteger="1" minValue="1" maxValue="5" count="5">
        <n v="3"/>
        <n v="4"/>
        <n v="2"/>
        <n v="1"/>
        <n v="5"/>
      </sharedItems>
    </cacheField>
    <cacheField name="region" numFmtId="0">
      <sharedItems count="2">
        <s v="migori"/>
        <s v="vihiga"/>
      </sharedItems>
    </cacheField>
    <cacheField name="Lvstk_Cluster" numFmtId="0">
      <sharedItems/>
    </cacheField>
    <cacheField name="Lvstk_Type" numFmtId="0">
      <sharedItems count="4">
        <s v="bullocks"/>
        <s v="chicken"/>
        <s v="cows"/>
        <s v="goats"/>
      </sharedItems>
    </cacheField>
    <cacheField name="Product" numFmtId="0">
      <sharedItems/>
    </cacheField>
    <cacheField name="Ct_Producers" numFmtId="0">
      <sharedItems containsSemiMixedTypes="0" containsString="0" containsNumber="1" containsInteger="1" minValue="1" maxValue="25"/>
    </cacheField>
    <cacheField name="Provenance" numFmtId="0">
      <sharedItems/>
    </cacheField>
    <cacheField name="Amount" numFmtId="0">
      <sharedItems containsSemiMixedTypes="0" containsString="0" containsNumber="1" minValue="1" maxValue="70"/>
    </cacheField>
    <cacheField name="Unit" numFmtId="0">
      <sharedItems/>
    </cacheField>
    <cacheField name="Time" numFmtId="0">
      <sharedItems/>
    </cacheField>
    <cacheField name="productivity/animal" numFmtId="0">
      <sharedItems containsSemiMixedTypes="0" containsString="0" containsNumber="1" minValue="0.33333333333333331" maxValue="5"/>
    </cacheField>
    <cacheField name="Unit2" numFmtId="0">
      <sharedItems/>
    </cacheField>
    <cacheField name="Time2" numFmtId="0">
      <sharedItems/>
    </cacheField>
    <cacheField name="%_Sold" numFmtId="0">
      <sharedItems containsString="0" containsBlank="1" containsNumber="1" minValue="0" maxValue="80"/>
    </cacheField>
    <cacheField name="Unit_price" numFmtId="0">
      <sharedItems containsString="0" containsBlank="1" containsNumber="1" containsInteger="1" minValue="8" maxValue="4000"/>
    </cacheField>
    <cacheField name="%_Consumed" numFmtId="0">
      <sharedItems containsString="0" containsBlank="1" containsNumber="1" minValue="20" maxValue="1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edBy="Greta" refreshedDate="41127.623528819444" createdVersion="4" refreshedVersion="4" minRefreshableVersion="3" recordCount="24">
  <cacheSource type="worksheet">
    <worksheetSource ref="A35:L59" sheet="manure"/>
  </cacheSource>
  <cacheFields count="12">
    <cacheField name="Farm_Code" numFmtId="0">
      <sharedItems/>
    </cacheField>
    <cacheField name="county" numFmtId="0">
      <sharedItems count="2">
        <s v="VIHIGA"/>
        <s v="MIGORI"/>
      </sharedItems>
    </cacheField>
    <cacheField name="farm type" numFmtId="0">
      <sharedItems containsSemiMixedTypes="0" containsString="0" containsNumber="1" containsInteger="1" minValue="1" maxValue="5" count="5">
        <n v="2"/>
        <n v="1"/>
        <n v="3"/>
        <n v="4"/>
        <n v="5"/>
      </sharedItems>
    </cacheField>
    <cacheField name="Lvstk_Cluster" numFmtId="0">
      <sharedItems/>
    </cacheField>
    <cacheField name="Lvstk_Types" numFmtId="0">
      <sharedItems/>
    </cacheField>
    <cacheField name="Amount" numFmtId="0">
      <sharedItems containsString="0" containsBlank="1" containsNumber="1" minValue="1" maxValue="360"/>
    </cacheField>
    <cacheField name="Unit" numFmtId="0">
      <sharedItems/>
    </cacheField>
    <cacheField name="amount (kg)" numFmtId="0">
      <sharedItems containsString="0" containsBlank="1" containsNumber="1" containsInteger="1" minValue="15" maxValue="7000"/>
    </cacheField>
    <cacheField name="Time_Unit" numFmtId="0">
      <sharedItems/>
    </cacheField>
    <cacheField name="amount (kg/month)" numFmtId="0">
      <sharedItems containsString="0" containsBlank="1" containsNumber="1" minValue="30" maxValue="7000"/>
    </cacheField>
    <cacheField name="Storage" numFmtId="0">
      <sharedItems/>
    </cacheField>
    <cacheField name="Target_Crop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">
  <r>
    <x v="0"/>
    <x v="0"/>
    <n v="2"/>
    <s v="cattle"/>
    <s v=""/>
    <n v="1"/>
    <s v="truck"/>
    <n v="4000"/>
    <s v="year"/>
    <n v="333.33333333333331"/>
    <x v="0"/>
    <s v="beans+maize"/>
  </r>
  <r>
    <x v="1"/>
    <x v="0"/>
    <n v="1"/>
    <s v="cattle"/>
    <s v="dairy cow"/>
    <n v="3"/>
    <s v="wheelbarrow"/>
    <n v="120"/>
    <s v="week"/>
    <n v="480"/>
    <x v="0"/>
    <s v="maize"/>
  </r>
  <r>
    <x v="2"/>
    <x v="0"/>
    <n v="2"/>
    <s v="cattle"/>
    <s v="cows"/>
    <n v="3"/>
    <s v="wheelbarrow"/>
    <n v="120"/>
    <s v="month"/>
    <n v="120"/>
    <x v="0"/>
    <s v="All crops"/>
  </r>
  <r>
    <x v="3"/>
    <x v="0"/>
    <n v="1"/>
    <s v="poultry"/>
    <s v=""/>
    <m/>
    <s v=""/>
    <m/>
    <s v=""/>
    <m/>
    <x v="1"/>
    <s v="beans+maize+vegetables"/>
  </r>
  <r>
    <x v="4"/>
    <x v="0"/>
    <n v="3"/>
    <s v="cattle"/>
    <s v=""/>
    <n v="2"/>
    <s v="wheelbarrow"/>
    <n v="80"/>
    <s v="month"/>
    <n v="80"/>
    <x v="2"/>
    <s v="beans+maize"/>
  </r>
  <r>
    <x v="5"/>
    <x v="0"/>
    <n v="4"/>
    <s v="cattle"/>
    <s v="dairy cows"/>
    <n v="1"/>
    <s v="tons"/>
    <n v="1000"/>
    <s v="year"/>
    <n v="83.333333333333329"/>
    <x v="2"/>
    <s v="kales+maize"/>
  </r>
  <r>
    <x v="6"/>
    <x v="0"/>
    <n v="5"/>
    <s v="cattle"/>
    <s v=""/>
    <n v="1"/>
    <s v="tons"/>
    <n v="1000"/>
    <s v="year"/>
    <n v="83.333333333333329"/>
    <x v="0"/>
    <s v="beans+maize"/>
  </r>
  <r>
    <x v="7"/>
    <x v="0"/>
    <n v="4"/>
    <s v="cattle"/>
    <s v=""/>
    <n v="3"/>
    <s v="wheelbarrow"/>
    <n v="120"/>
    <s v="month"/>
    <n v="120"/>
    <x v="0"/>
    <s v="maize"/>
  </r>
  <r>
    <x v="8"/>
    <x v="0"/>
    <n v="3"/>
    <s v="cattle"/>
    <s v="cows"/>
    <n v="7"/>
    <s v="tons"/>
    <n v="7000"/>
    <s v="month"/>
    <n v="7000"/>
    <x v="3"/>
    <s v="maize"/>
  </r>
  <r>
    <x v="9"/>
    <x v="0"/>
    <n v="2"/>
    <s v="cattle"/>
    <s v=""/>
    <n v="30"/>
    <s v="trough"/>
    <n v="150"/>
    <s v="month"/>
    <n v="150"/>
    <x v="2"/>
    <s v="beans+maize"/>
  </r>
  <r>
    <x v="10"/>
    <x v="0"/>
    <n v="1"/>
    <s v="cattle"/>
    <s v="bull"/>
    <n v="10"/>
    <s v="wheelbarrow"/>
    <n v="400"/>
    <s v="season"/>
    <n v="66.666666666666671"/>
    <x v="0"/>
    <s v="banana+beans+maize"/>
  </r>
  <r>
    <x v="11"/>
    <x v="0"/>
    <n v="3"/>
    <s v="cattle"/>
    <s v=""/>
    <n v="40"/>
    <s v="wheelbarrow"/>
    <n v="1600"/>
    <s v="year"/>
    <n v="133.33333333333334"/>
    <x v="0"/>
    <s v="beans+maize"/>
  </r>
  <r>
    <x v="12"/>
    <x v="1"/>
    <n v="3"/>
    <s v="cattle"/>
    <s v="bullock"/>
    <n v="7"/>
    <s v="bag"/>
    <n v="210"/>
    <s v="month"/>
    <n v="210"/>
    <x v="4"/>
    <s v="maize+sorghum"/>
  </r>
  <r>
    <x v="13"/>
    <x v="1"/>
    <n v="1"/>
    <s v="cattle"/>
    <s v=""/>
    <n v="360"/>
    <s v="kilogram"/>
    <n v="360"/>
    <s v="year"/>
    <n v="30"/>
    <x v="1"/>
    <s v="All crops"/>
  </r>
  <r>
    <x v="14"/>
    <x v="1"/>
    <n v="4"/>
    <s v="cattle"/>
    <s v=""/>
    <n v="1"/>
    <s v="pickup"/>
    <n v="500"/>
    <s v="month"/>
    <n v="500"/>
    <x v="0"/>
    <s v="beans+maize"/>
  </r>
  <r>
    <x v="15"/>
    <x v="1"/>
    <n v="2"/>
    <s v="cattle"/>
    <s v="cows+bullocks"/>
    <n v="2"/>
    <s v="wheelbarrow"/>
    <n v="80"/>
    <s v="month"/>
    <n v="80"/>
    <x v="0"/>
    <s v="beans+maize+sweet potato"/>
  </r>
  <r>
    <x v="16"/>
    <x v="1"/>
    <n v="3"/>
    <s v="cattle"/>
    <s v="cows+bullocks+goats+sheep+chicken"/>
    <n v="2.5"/>
    <s v="wheelbarrow"/>
    <n v="100"/>
    <s v="month"/>
    <n v="133.33000000000001"/>
    <x v="0"/>
    <s v="maize+vegetables"/>
  </r>
  <r>
    <x v="17"/>
    <x v="1"/>
    <n v="5"/>
    <s v="cattle"/>
    <s v=""/>
    <n v="3"/>
    <s v="trough"/>
    <n v="15"/>
    <s v="day"/>
    <n v="450"/>
    <x v="1"/>
    <s v="banana+beans+green grams+maize"/>
  </r>
  <r>
    <x v="18"/>
    <x v="1"/>
    <n v="1"/>
    <s v="cattle"/>
    <s v="cows+bullocks"/>
    <n v="10"/>
    <s v="debe"/>
    <n v="80"/>
    <s v="month"/>
    <n v="80"/>
    <x v="2"/>
    <s v="maize"/>
  </r>
  <r>
    <x v="19"/>
    <x v="1"/>
    <n v="4"/>
    <s v="cattle"/>
    <s v=""/>
    <n v="1.5"/>
    <s v="bag"/>
    <n v="45"/>
    <s v="month"/>
    <n v="45"/>
    <x v="3"/>
    <s v="beans+maize"/>
  </r>
  <r>
    <x v="20"/>
    <x v="1"/>
    <n v="2"/>
    <s v="cattle"/>
    <s v=""/>
    <n v="2"/>
    <s v="wheelbarrow"/>
    <n v="80"/>
    <s v="month"/>
    <n v="80"/>
    <x v="1"/>
    <s v="All crops"/>
  </r>
  <r>
    <x v="21"/>
    <x v="1"/>
    <n v="3"/>
    <s v="cattle"/>
    <s v=""/>
    <n v="20"/>
    <s v="wheelbarrow"/>
    <n v="800"/>
    <s v="year"/>
    <n v="66.666666666666671"/>
    <x v="0"/>
    <s v="maize"/>
  </r>
  <r>
    <x v="22"/>
    <x v="1"/>
    <n v="1"/>
    <s v="cattle"/>
    <s v="bullock+chicken"/>
    <n v="6"/>
    <s v="bag"/>
    <n v="180"/>
    <s v="month"/>
    <n v="220"/>
    <x v="0"/>
    <s v="maize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84">
  <r>
    <x v="0"/>
    <x v="0"/>
    <x v="0"/>
    <n v="3"/>
    <n v="0"/>
    <n v="3"/>
    <n v="0"/>
    <n v="1"/>
    <n v="2"/>
    <x v="0"/>
    <s v="improved/mixed"/>
    <s v="female+male"/>
    <x v="0"/>
    <n v="40"/>
    <s v="improved/mixed"/>
    <s v="female+male"/>
    <s v="improved/mixed"/>
    <s v="female"/>
    <s v="No"/>
    <n v="0"/>
    <s v="n/a"/>
    <n v="0"/>
    <x v="0"/>
    <s v="improved/mixed"/>
    <s v="male"/>
  </r>
  <r>
    <x v="1"/>
    <x v="0"/>
    <x v="1"/>
    <n v="5"/>
    <n v="5"/>
    <n v="0"/>
    <n v="0"/>
    <n v="1"/>
    <n v="4"/>
    <x v="1"/>
    <s v="n/a"/>
    <s v="n/a"/>
    <x v="1"/>
    <n v="0"/>
    <s v="n/a"/>
    <s v="n/a"/>
    <s v="n/a"/>
    <s v="n/a"/>
    <s v="No"/>
    <n v="0"/>
    <s v="n/a"/>
    <n v="0"/>
    <x v="1"/>
    <s v="n/a"/>
    <s v="n/a"/>
  </r>
  <r>
    <x v="1"/>
    <x v="0"/>
    <x v="0"/>
    <n v="2"/>
    <n v="0"/>
    <n v="2"/>
    <n v="0"/>
    <n v="0"/>
    <n v="2"/>
    <x v="0"/>
    <s v="improved/mixed"/>
    <s v="female"/>
    <x v="0"/>
    <n v="50"/>
    <s v="improved/mixed"/>
    <s v="female"/>
    <s v="n/a"/>
    <s v="n/a"/>
    <s v="No"/>
    <n v="0"/>
    <s v="n/a"/>
    <n v="0"/>
    <x v="0"/>
    <s v="improved/mixed"/>
    <s v="female"/>
  </r>
  <r>
    <x v="2"/>
    <x v="0"/>
    <x v="1"/>
    <n v="12"/>
    <n v="12"/>
    <n v="0"/>
    <n v="0"/>
    <n v="3"/>
    <n v="9"/>
    <x v="1"/>
    <s v="n/a"/>
    <s v="n/a"/>
    <x v="1"/>
    <n v="0"/>
    <s v="n/a"/>
    <s v="n/a"/>
    <s v="n/a"/>
    <s v="n/a"/>
    <s v="No"/>
    <n v="0"/>
    <s v="n/a"/>
    <n v="0"/>
    <x v="1"/>
    <s v="n/a"/>
    <s v="n/a"/>
  </r>
  <r>
    <x v="2"/>
    <x v="0"/>
    <x v="0"/>
    <n v="3"/>
    <n v="0"/>
    <n v="3"/>
    <n v="0"/>
    <n v="0"/>
    <n v="3"/>
    <x v="0"/>
    <s v="improved/mixed"/>
    <s v="female"/>
    <x v="1"/>
    <n v="0"/>
    <s v="n/a"/>
    <s v="n/a"/>
    <s v="n/a"/>
    <s v="n/a"/>
    <s v="No"/>
    <n v="0"/>
    <s v="n/a"/>
    <n v="0"/>
    <x v="1"/>
    <s v="n/a"/>
    <s v="n/a"/>
  </r>
  <r>
    <x v="3"/>
    <x v="0"/>
    <x v="1"/>
    <n v="12"/>
    <n v="12"/>
    <n v="0"/>
    <n v="0"/>
    <n v="2"/>
    <n v="10"/>
    <x v="1"/>
    <s v="n/a"/>
    <s v="n/a"/>
    <x v="1"/>
    <n v="0"/>
    <s v="n/a"/>
    <s v="n/a"/>
    <s v="n/a"/>
    <s v="n/a"/>
    <s v="No"/>
    <n v="0"/>
    <s v="n/a"/>
    <n v="0"/>
    <x v="1"/>
    <s v="n/a"/>
    <s v="n/a"/>
  </r>
  <r>
    <x v="3"/>
    <x v="0"/>
    <x v="0"/>
    <n v="6"/>
    <n v="0"/>
    <n v="6"/>
    <n v="0"/>
    <n v="0"/>
    <n v="6"/>
    <x v="0"/>
    <s v="improved/mixed"/>
    <s v="female"/>
    <x v="0"/>
    <n v="40"/>
    <s v="improved/mixed"/>
    <s v="female"/>
    <s v="improved/mixed"/>
    <s v="female"/>
    <s v="No"/>
    <n v="0"/>
    <s v="n/a"/>
    <n v="0"/>
    <x v="0"/>
    <s v="improved/mixed"/>
    <s v="female"/>
  </r>
  <r>
    <x v="3"/>
    <x v="0"/>
    <x v="2"/>
    <n v="3"/>
    <n v="3"/>
    <n v="0"/>
    <n v="0"/>
    <n v="1"/>
    <n v="2"/>
    <x v="0"/>
    <s v="local"/>
    <s v="female+male"/>
    <x v="1"/>
    <n v="0"/>
    <s v="n/a"/>
    <s v="n/a"/>
    <s v="n/a"/>
    <s v="n/a"/>
    <s v="No"/>
    <n v="0"/>
    <s v="n/a"/>
    <n v="0"/>
    <x v="0"/>
    <s v="local"/>
    <s v="female+male"/>
  </r>
  <r>
    <x v="4"/>
    <x v="0"/>
    <x v="0"/>
    <n v="2"/>
    <n v="2"/>
    <n v="0"/>
    <n v="0"/>
    <n v="0"/>
    <n v="2"/>
    <x v="0"/>
    <s v="local"/>
    <s v="female"/>
    <x v="1"/>
    <n v="0"/>
    <s v="n/a"/>
    <s v="n/a"/>
    <s v="n/a"/>
    <s v="n/a"/>
    <s v="No"/>
    <n v="0"/>
    <s v="n/a"/>
    <n v="0"/>
    <x v="0"/>
    <s v="local"/>
    <s v="female"/>
  </r>
  <r>
    <x v="5"/>
    <x v="0"/>
    <x v="1"/>
    <n v="6"/>
    <n v="6"/>
    <n v="0"/>
    <n v="0"/>
    <n v="1"/>
    <n v="5"/>
    <x v="1"/>
    <s v="n/a"/>
    <s v="n/a"/>
    <x v="1"/>
    <n v="0"/>
    <s v="n/a"/>
    <s v="n/a"/>
    <s v="n/a"/>
    <s v="n/a"/>
    <s v="No"/>
    <n v="0"/>
    <s v="n/a"/>
    <n v="0"/>
    <x v="1"/>
    <s v="n/a"/>
    <s v="n/a"/>
  </r>
  <r>
    <x v="6"/>
    <x v="0"/>
    <x v="0"/>
    <n v="2"/>
    <n v="2"/>
    <n v="0"/>
    <n v="0"/>
    <n v="0"/>
    <n v="2"/>
    <x v="0"/>
    <s v="local"/>
    <s v="female"/>
    <x v="0"/>
    <n v="50"/>
    <s v="local"/>
    <s v="female"/>
    <s v="n/a"/>
    <s v="n/a"/>
    <s v="Yes"/>
    <n v="50"/>
    <s v="maize"/>
    <n v="2400"/>
    <x v="0"/>
    <s v="local"/>
    <s v="female"/>
  </r>
  <r>
    <x v="7"/>
    <x v="0"/>
    <x v="0"/>
    <n v="2"/>
    <n v="0"/>
    <n v="0"/>
    <n v="2"/>
    <n v="0"/>
    <n v="2"/>
    <x v="0"/>
    <s v="hybrid"/>
    <s v="female"/>
    <x v="1"/>
    <n v="0"/>
    <s v="n/a"/>
    <s v="n/a"/>
    <s v="n/a"/>
    <s v="n/a"/>
    <s v="No"/>
    <n v="0"/>
    <s v="n/a"/>
    <n v="0"/>
    <x v="1"/>
    <s v="n/a"/>
    <s v="n/a"/>
  </r>
  <r>
    <x v="8"/>
    <x v="0"/>
    <x v="0"/>
    <n v="2"/>
    <n v="1"/>
    <n v="1"/>
    <n v="0"/>
    <n v="0"/>
    <n v="2"/>
    <x v="0"/>
    <s v="improved/mixed+local"/>
    <s v="female"/>
    <x v="1"/>
    <n v="0"/>
    <s v="n/a"/>
    <s v="n/a"/>
    <s v="n/a"/>
    <s v="n/a"/>
    <s v="No"/>
    <n v="0"/>
    <s v="n/a"/>
    <n v="0"/>
    <x v="0"/>
    <s v="improved/mixed+local"/>
    <s v="female"/>
  </r>
  <r>
    <x v="9"/>
    <x v="0"/>
    <x v="0"/>
    <n v="1"/>
    <n v="1"/>
    <n v="0"/>
    <n v="0"/>
    <n v="0"/>
    <n v="1"/>
    <x v="0"/>
    <s v="local"/>
    <s v="female"/>
    <x v="1"/>
    <n v="0"/>
    <s v="n/a"/>
    <s v="n/a"/>
    <s v="n/a"/>
    <s v="n/a"/>
    <s v="No"/>
    <n v="0"/>
    <s v="n/a"/>
    <n v="0"/>
    <x v="1"/>
    <s v="n/a"/>
    <s v="n/a"/>
  </r>
  <r>
    <x v="9"/>
    <x v="0"/>
    <x v="2"/>
    <n v="2"/>
    <n v="2"/>
    <n v="0"/>
    <n v="0"/>
    <n v="1"/>
    <n v="1"/>
    <x v="0"/>
    <s v="local"/>
    <s v="female+male"/>
    <x v="1"/>
    <n v="0"/>
    <s v="n/a"/>
    <s v="n/a"/>
    <s v="n/a"/>
    <s v="n/a"/>
    <s v="No"/>
    <n v="0"/>
    <s v="n/a"/>
    <n v="0"/>
    <x v="0"/>
    <s v="local"/>
    <s v="female+male"/>
  </r>
  <r>
    <x v="10"/>
    <x v="0"/>
    <x v="1"/>
    <n v="30"/>
    <n v="30"/>
    <n v="0"/>
    <n v="0"/>
    <n v="4"/>
    <n v="26"/>
    <x v="1"/>
    <s v="n/a"/>
    <s v="n/a"/>
    <x v="1"/>
    <n v="0"/>
    <s v="n/a"/>
    <s v="n/a"/>
    <s v="n/a"/>
    <s v="n/a"/>
    <s v="No"/>
    <n v="0"/>
    <s v="n/a"/>
    <n v="0"/>
    <x v="1"/>
    <s v="n/a"/>
    <s v="n/a"/>
  </r>
  <r>
    <x v="10"/>
    <x v="0"/>
    <x v="0"/>
    <n v="3"/>
    <n v="0"/>
    <n v="0"/>
    <n v="3"/>
    <n v="0"/>
    <n v="3"/>
    <x v="0"/>
    <s v="hybrid"/>
    <s v="female"/>
    <x v="1"/>
    <n v="0"/>
    <s v="n/a"/>
    <s v="n/a"/>
    <s v="n/a"/>
    <s v="n/a"/>
    <s v="No"/>
    <n v="0"/>
    <s v="n/a"/>
    <n v="0"/>
    <x v="0"/>
    <s v="hybrid"/>
    <s v="female"/>
  </r>
  <r>
    <x v="11"/>
    <x v="0"/>
    <x v="0"/>
    <n v="3"/>
    <n v="3"/>
    <n v="0"/>
    <n v="0"/>
    <n v="0"/>
    <n v="3"/>
    <x v="0"/>
    <s v="local"/>
    <s v="female"/>
    <x v="0"/>
    <n v="30"/>
    <s v="local"/>
    <s v="female"/>
    <s v="n/a"/>
    <s v="n/a"/>
    <s v="No"/>
    <n v="0"/>
    <s v="n/a"/>
    <n v="0"/>
    <x v="0"/>
    <s v="local"/>
    <s v="female"/>
  </r>
  <r>
    <x v="12"/>
    <x v="0"/>
    <x v="1"/>
    <n v="12"/>
    <n v="12"/>
    <n v="0"/>
    <n v="0"/>
    <n v="0"/>
    <n v="12"/>
    <x v="1"/>
    <s v="n/a"/>
    <s v="n/a"/>
    <x v="1"/>
    <n v="0"/>
    <s v="n/a"/>
    <s v="n/a"/>
    <s v="n/a"/>
    <s v="n/a"/>
    <s v="No"/>
    <n v="0"/>
    <s v="n/a"/>
    <n v="0"/>
    <x v="1"/>
    <s v="n/a"/>
    <s v="n/a"/>
  </r>
  <r>
    <x v="12"/>
    <x v="0"/>
    <x v="0"/>
    <n v="1"/>
    <n v="0"/>
    <n v="1"/>
    <n v="0"/>
    <n v="0"/>
    <n v="1"/>
    <x v="0"/>
    <s v="improved/mixed+local"/>
    <s v="female"/>
    <x v="1"/>
    <n v="0"/>
    <s v="n/a"/>
    <s v="n/a"/>
    <s v="n/a"/>
    <s v="n/a"/>
    <s v="No"/>
    <n v="0"/>
    <s v="n/a"/>
    <n v="0"/>
    <x v="1"/>
    <s v="n/a"/>
    <s v="n/a"/>
  </r>
  <r>
    <x v="13"/>
    <x v="0"/>
    <x v="0"/>
    <n v="1"/>
    <n v="0"/>
    <n v="0"/>
    <n v="1"/>
    <n v="1"/>
    <n v="0"/>
    <x v="0"/>
    <s v="hybrid"/>
    <s v="male"/>
    <x v="1"/>
    <n v="0"/>
    <s v="n/a"/>
    <s v="n/a"/>
    <s v="n/a"/>
    <s v="n/a"/>
    <s v="No"/>
    <n v="0"/>
    <s v="n/a"/>
    <n v="0"/>
    <x v="0"/>
    <s v="hybrid"/>
    <s v="male"/>
  </r>
  <r>
    <x v="14"/>
    <x v="0"/>
    <x v="1"/>
    <n v="25"/>
    <n v="25"/>
    <n v="0"/>
    <n v="0"/>
    <n v="3"/>
    <n v="22"/>
    <x v="1"/>
    <s v="n/a"/>
    <s v="n/a"/>
    <x v="1"/>
    <n v="0"/>
    <s v="n/a"/>
    <s v="n/a"/>
    <s v="n/a"/>
    <s v="n/a"/>
    <s v="No"/>
    <n v="0"/>
    <s v="n/a"/>
    <n v="0"/>
    <x v="1"/>
    <s v="n/a"/>
    <s v="n/a"/>
  </r>
  <r>
    <x v="14"/>
    <x v="0"/>
    <x v="2"/>
    <n v="4"/>
    <n v="4"/>
    <n v="0"/>
    <n v="0"/>
    <n v="2"/>
    <n v="2"/>
    <x v="1"/>
    <s v="n/a"/>
    <s v="n/a"/>
    <x v="1"/>
    <n v="0"/>
    <s v="n/a"/>
    <s v="n/a"/>
    <s v="n/a"/>
    <s v="n/a"/>
    <s v="No"/>
    <n v="0"/>
    <s v="n/a"/>
    <n v="0"/>
    <x v="0"/>
    <s v="local"/>
    <s v="female"/>
  </r>
  <r>
    <x v="14"/>
    <x v="0"/>
    <x v="0"/>
    <n v="6"/>
    <n v="4"/>
    <n v="0"/>
    <n v="2"/>
    <n v="0"/>
    <n v="6"/>
    <x v="0"/>
    <s v="hybrid+local"/>
    <s v="female"/>
    <x v="0"/>
    <n v="80"/>
    <s v="local"/>
    <s v="female"/>
    <s v="n/a"/>
    <s v="n/a"/>
    <s v="No"/>
    <n v="0"/>
    <s v="n/a"/>
    <n v="0"/>
    <x v="0"/>
    <s v="local"/>
    <s v="male"/>
  </r>
  <r>
    <x v="15"/>
    <x v="1"/>
    <x v="0"/>
    <n v="1"/>
    <n v="1"/>
    <n v="0"/>
    <n v="0"/>
    <n v="1"/>
    <n v="0"/>
    <x v="0"/>
    <s v="local"/>
    <s v="male"/>
    <x v="1"/>
    <n v="0"/>
    <s v="n/a"/>
    <s v="n/a"/>
    <s v="n/a"/>
    <s v="n/a"/>
    <s v="No"/>
    <n v="0"/>
    <s v="n/a"/>
    <n v="0"/>
    <x v="0"/>
    <s v="local"/>
    <s v="male"/>
  </r>
  <r>
    <x v="16"/>
    <x v="1"/>
    <x v="0"/>
    <n v="4"/>
    <n v="4"/>
    <n v="0"/>
    <n v="0"/>
    <n v="2"/>
    <n v="2"/>
    <x v="0"/>
    <s v="local"/>
    <s v="female+male"/>
    <x v="1"/>
    <n v="0"/>
    <s v="n/a"/>
    <s v="n/a"/>
    <s v="n/a"/>
    <s v="n/a"/>
    <s v="No"/>
    <n v="0"/>
    <s v="n/a"/>
    <n v="0"/>
    <x v="0"/>
    <s v="local"/>
    <s v="female+male"/>
  </r>
  <r>
    <x v="17"/>
    <x v="1"/>
    <x v="0"/>
    <n v="5"/>
    <n v="5"/>
    <n v="0"/>
    <n v="0"/>
    <n v="2"/>
    <n v="3"/>
    <x v="0"/>
    <s v="improved/mixed"/>
    <s v="female+male"/>
    <x v="0"/>
    <n v="50"/>
    <s v="local"/>
    <s v="female+male"/>
    <s v="n/a"/>
    <s v="n/a"/>
    <s v="No"/>
    <n v="0"/>
    <s v="n/a"/>
    <n v="0"/>
    <x v="0"/>
    <s v="improved/mixed"/>
    <s v="female+male"/>
  </r>
  <r>
    <x v="18"/>
    <x v="1"/>
    <x v="0"/>
    <n v="5"/>
    <n v="5"/>
    <n v="0"/>
    <n v="0"/>
    <n v="2"/>
    <n v="3"/>
    <x v="0"/>
    <s v="local"/>
    <s v="female+male"/>
    <x v="1"/>
    <n v="0"/>
    <s v="n/a"/>
    <s v="n/a"/>
    <s v="n/a"/>
    <s v="n/a"/>
    <s v="No"/>
    <n v="0"/>
    <s v="n/a"/>
    <n v="0"/>
    <x v="0"/>
    <s v="local"/>
    <s v="female+male"/>
  </r>
  <r>
    <x v="19"/>
    <x v="1"/>
    <x v="2"/>
    <n v="2"/>
    <n v="2"/>
    <n v="0"/>
    <n v="0"/>
    <n v="1"/>
    <n v="1"/>
    <x v="1"/>
    <s v="n/a"/>
    <s v="n/a"/>
    <x v="1"/>
    <n v="0"/>
    <s v="n/a"/>
    <s v="n/a"/>
    <s v="n/a"/>
    <s v="n/a"/>
    <s v="No"/>
    <n v="0"/>
    <s v="n/a"/>
    <n v="0"/>
    <x v="0"/>
    <s v="local"/>
    <s v="female+male"/>
  </r>
  <r>
    <x v="19"/>
    <x v="1"/>
    <x v="0"/>
    <n v="5"/>
    <n v="5"/>
    <n v="0"/>
    <n v="0"/>
    <n v="2"/>
    <n v="3"/>
    <x v="0"/>
    <s v="local"/>
    <s v="female+male"/>
    <x v="0"/>
    <n v="0"/>
    <s v="n/a"/>
    <s v="n/a"/>
    <s v="n/a"/>
    <s v="n/a"/>
    <s v="Yes"/>
    <n v="20"/>
    <s v="maize"/>
    <n v="2400"/>
    <x v="0"/>
    <s v="local"/>
    <s v="male"/>
  </r>
  <r>
    <x v="20"/>
    <x v="1"/>
    <x v="1"/>
    <n v="25"/>
    <n v="0"/>
    <n v="0"/>
    <n v="25"/>
    <n v="5"/>
    <n v="20"/>
    <x v="1"/>
    <s v="n/a"/>
    <s v="n/a"/>
    <x v="1"/>
    <n v="0"/>
    <s v="n/a"/>
    <s v="n/a"/>
    <s v="n/a"/>
    <s v="n/a"/>
    <s v="No"/>
    <n v="0"/>
    <s v="n/a"/>
    <n v="0"/>
    <x v="1"/>
    <s v="n/a"/>
    <s v="n/a"/>
  </r>
  <r>
    <x v="20"/>
    <x v="1"/>
    <x v="2"/>
    <n v="3"/>
    <n v="3"/>
    <n v="0"/>
    <n v="0"/>
    <n v="1"/>
    <n v="2"/>
    <x v="1"/>
    <s v="n/a"/>
    <s v="n/a"/>
    <x v="1"/>
    <n v="0"/>
    <s v="n/a"/>
    <s v="n/a"/>
    <s v="n/a"/>
    <s v="n/a"/>
    <s v="No"/>
    <n v="0"/>
    <s v="n/a"/>
    <n v="0"/>
    <x v="0"/>
    <s v="local"/>
    <s v="female"/>
  </r>
  <r>
    <x v="20"/>
    <x v="1"/>
    <x v="3"/>
    <n v="2"/>
    <n v="2"/>
    <n v="0"/>
    <n v="0"/>
    <n v="0"/>
    <n v="2"/>
    <x v="1"/>
    <s v="n/a"/>
    <s v="n/a"/>
    <x v="1"/>
    <n v="0"/>
    <s v="n/a"/>
    <s v="n/a"/>
    <s v="n/a"/>
    <s v="n/a"/>
    <s v="No"/>
    <n v="0"/>
    <s v="n/a"/>
    <n v="0"/>
    <x v="0"/>
    <s v="local"/>
    <s v="female"/>
  </r>
  <r>
    <x v="20"/>
    <x v="1"/>
    <x v="0"/>
    <n v="6"/>
    <n v="6"/>
    <n v="0"/>
    <n v="0"/>
    <n v="2"/>
    <n v="4"/>
    <x v="0"/>
    <s v="local"/>
    <s v="female+male"/>
    <x v="1"/>
    <n v="0"/>
    <s v="n/a"/>
    <s v="n/a"/>
    <s v="n/a"/>
    <s v="n/a"/>
    <s v="No"/>
    <n v="0"/>
    <s v="n/a"/>
    <n v="0"/>
    <x v="0"/>
    <s v="local"/>
    <s v="female+male"/>
  </r>
  <r>
    <x v="21"/>
    <x v="1"/>
    <x v="0"/>
    <n v="4"/>
    <n v="4"/>
    <n v="0"/>
    <n v="0"/>
    <n v="2"/>
    <n v="2"/>
    <x v="0"/>
    <s v="local"/>
    <s v="female+male"/>
    <x v="1"/>
    <n v="0"/>
    <s v="n/a"/>
    <s v="n/a"/>
    <s v="n/a"/>
    <s v="n/a"/>
    <s v="No"/>
    <n v="0"/>
    <s v="n/a"/>
    <n v="0"/>
    <x v="0"/>
    <s v="local"/>
    <s v="female+male"/>
  </r>
  <r>
    <x v="22"/>
    <x v="1"/>
    <x v="0"/>
    <n v="12"/>
    <n v="12"/>
    <n v="0"/>
    <n v="0"/>
    <n v="6"/>
    <n v="6"/>
    <x v="0"/>
    <s v="local"/>
    <s v="female"/>
    <x v="0"/>
    <n v="50"/>
    <s v="local"/>
    <s v="female"/>
    <s v="n/a"/>
    <s v="n/a"/>
    <s v="No"/>
    <n v="0"/>
    <s v="n/a"/>
    <n v="0"/>
    <x v="0"/>
    <s v="local"/>
    <s v="female"/>
  </r>
  <r>
    <x v="23"/>
    <x v="1"/>
    <x v="0"/>
    <n v="4"/>
    <n v="4"/>
    <n v="0"/>
    <n v="0"/>
    <n v="1"/>
    <n v="3"/>
    <x v="0"/>
    <s v="local"/>
    <s v="female"/>
    <x v="1"/>
    <n v="0"/>
    <s v="n/a"/>
    <s v="n/a"/>
    <s v="n/a"/>
    <s v="n/a"/>
    <s v="No"/>
    <n v="0"/>
    <s v="n/a"/>
    <n v="0"/>
    <x v="0"/>
    <s v="local"/>
    <s v="female+male"/>
  </r>
  <r>
    <x v="24"/>
    <x v="1"/>
    <x v="0"/>
    <n v="3"/>
    <n v="0"/>
    <n v="3"/>
    <n v="0"/>
    <n v="0"/>
    <n v="3"/>
    <x v="0"/>
    <s v="improved/mixed"/>
    <s v="female"/>
    <x v="1"/>
    <n v="0"/>
    <s v="n/a"/>
    <s v="n/a"/>
    <s v="n/a"/>
    <s v="n/a"/>
    <s v="No"/>
    <n v="0"/>
    <s v="n/a"/>
    <n v="0"/>
    <x v="0"/>
    <s v="local"/>
    <s v="female"/>
  </r>
  <r>
    <x v="25"/>
    <x v="1"/>
    <x v="0"/>
    <n v="4"/>
    <n v="4"/>
    <n v="0"/>
    <n v="0"/>
    <n v="2"/>
    <n v="2"/>
    <x v="0"/>
    <s v="local"/>
    <s v="female+male"/>
    <x v="1"/>
    <n v="0"/>
    <s v="n/a"/>
    <s v="n/a"/>
    <s v="n/a"/>
    <s v="n/a"/>
    <s v="No"/>
    <n v="0"/>
    <s v="n/a"/>
    <n v="0"/>
    <x v="0"/>
    <s v="local"/>
    <s v="female+male"/>
  </r>
  <r>
    <x v="26"/>
    <x v="1"/>
    <x v="1"/>
    <n v="2"/>
    <n v="2"/>
    <n v="0"/>
    <n v="0"/>
    <n v="0"/>
    <n v="2"/>
    <x v="1"/>
    <s v="n/a"/>
    <s v="n/a"/>
    <x v="1"/>
    <n v="0"/>
    <s v="n/a"/>
    <s v="n/a"/>
    <s v="n/a"/>
    <s v="n/a"/>
    <s v="No"/>
    <n v="0"/>
    <s v="n/a"/>
    <n v="0"/>
    <x v="1"/>
    <s v="n/a"/>
    <s v="n/a"/>
  </r>
  <r>
    <x v="27"/>
    <x v="1"/>
    <x v="1"/>
    <n v="20"/>
    <n v="20"/>
    <n v="0"/>
    <n v="0"/>
    <n v="5"/>
    <n v="15"/>
    <x v="1"/>
    <s v="n/a"/>
    <s v="n/a"/>
    <x v="1"/>
    <n v="0"/>
    <s v="n/a"/>
    <s v="n/a"/>
    <s v="n/a"/>
    <s v="n/a"/>
    <s v="No"/>
    <n v="0"/>
    <s v="n/a"/>
    <n v="0"/>
    <x v="1"/>
    <s v="n/a"/>
    <s v="n/a"/>
  </r>
  <r>
    <x v="27"/>
    <x v="1"/>
    <x v="0"/>
    <n v="2"/>
    <n v="2"/>
    <n v="0"/>
    <n v="0"/>
    <n v="2"/>
    <n v="0"/>
    <x v="0"/>
    <s v="local"/>
    <s v="male"/>
    <x v="1"/>
    <n v="0"/>
    <s v="n/a"/>
    <s v="n/a"/>
    <s v="n/a"/>
    <s v="n/a"/>
    <s v="No"/>
    <n v="0"/>
    <s v="n/a"/>
    <n v="0"/>
    <x v="0"/>
    <s v="local"/>
    <s v="male"/>
  </r>
  <r>
    <x v="28"/>
    <x v="1"/>
    <x v="2"/>
    <n v="1"/>
    <n v="1"/>
    <n v="0"/>
    <n v="0"/>
    <n v="0"/>
    <n v="1"/>
    <x v="1"/>
    <s v="n/a"/>
    <s v="n/a"/>
    <x v="1"/>
    <n v="0"/>
    <s v="n/a"/>
    <s v="n/a"/>
    <s v="n/a"/>
    <s v="n/a"/>
    <s v="No"/>
    <n v="0"/>
    <s v="n/a"/>
    <n v="0"/>
    <x v="0"/>
    <s v="local"/>
    <s v="female+male"/>
  </r>
  <r>
    <x v="28"/>
    <x v="1"/>
    <x v="0"/>
    <n v="3"/>
    <n v="3"/>
    <n v="0"/>
    <n v="0"/>
    <n v="2"/>
    <n v="1"/>
    <x v="0"/>
    <s v="local"/>
    <s v="female+male"/>
    <x v="1"/>
    <n v="0"/>
    <s v="n/a"/>
    <s v="n/a"/>
    <s v="n/a"/>
    <s v="n/a"/>
    <s v="No"/>
    <n v="0"/>
    <s v="n/a"/>
    <n v="0"/>
    <x v="0"/>
    <s v="local"/>
    <s v="female+male"/>
  </r>
  <r>
    <x v="29"/>
    <x v="1"/>
    <x v="2"/>
    <n v="5"/>
    <n v="5"/>
    <n v="0"/>
    <n v="0"/>
    <n v="1"/>
    <n v="5"/>
    <x v="1"/>
    <s v="n/a"/>
    <s v="n/a"/>
    <x v="1"/>
    <n v="0"/>
    <s v="n/a"/>
    <s v="n/a"/>
    <s v="n/a"/>
    <s v="n/a"/>
    <s v="No"/>
    <n v="0"/>
    <s v="n/a"/>
    <n v="0"/>
    <x v="0"/>
    <s v="local"/>
    <s v="female+male"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  <r>
    <x v="30"/>
    <x v="2"/>
    <x v="4"/>
    <m/>
    <m/>
    <m/>
    <m/>
    <m/>
    <m/>
    <x v="2"/>
    <m/>
    <m/>
    <x v="2"/>
    <m/>
    <m/>
    <m/>
    <m/>
    <m/>
    <m/>
    <m/>
    <m/>
    <m/>
    <x v="2"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45">
  <r>
    <s v="KE003"/>
    <x v="0"/>
    <x v="0"/>
    <x v="0"/>
    <n v="3"/>
    <n v="0"/>
    <n v="3"/>
    <n v="0"/>
    <n v="1"/>
    <n v="2"/>
  </r>
  <r>
    <s v="KE005"/>
    <x v="1"/>
    <x v="0"/>
    <x v="1"/>
    <n v="5"/>
    <n v="5"/>
    <n v="0"/>
    <n v="0"/>
    <n v="1"/>
    <n v="4"/>
  </r>
  <r>
    <s v="KE005"/>
    <x v="1"/>
    <x v="0"/>
    <x v="0"/>
    <n v="2"/>
    <n v="0"/>
    <n v="2"/>
    <n v="0"/>
    <n v="0"/>
    <n v="2"/>
  </r>
  <r>
    <s v="KE024"/>
    <x v="2"/>
    <x v="0"/>
    <x v="1"/>
    <n v="12"/>
    <n v="12"/>
    <n v="0"/>
    <n v="0"/>
    <n v="3"/>
    <n v="9"/>
  </r>
  <r>
    <s v="KE024"/>
    <x v="2"/>
    <x v="0"/>
    <x v="0"/>
    <n v="3"/>
    <n v="0"/>
    <n v="3"/>
    <n v="0"/>
    <n v="0"/>
    <n v="3"/>
  </r>
  <r>
    <s v="KE031"/>
    <x v="3"/>
    <x v="0"/>
    <x v="1"/>
    <n v="12"/>
    <n v="12"/>
    <n v="0"/>
    <n v="0"/>
    <n v="2"/>
    <n v="10"/>
  </r>
  <r>
    <s v="KE031"/>
    <x v="3"/>
    <x v="0"/>
    <x v="0"/>
    <n v="6"/>
    <n v="0"/>
    <n v="6"/>
    <n v="0"/>
    <n v="0"/>
    <n v="6"/>
  </r>
  <r>
    <s v="KE031"/>
    <x v="3"/>
    <x v="0"/>
    <x v="2"/>
    <n v="3"/>
    <n v="3"/>
    <n v="0"/>
    <n v="0"/>
    <n v="1"/>
    <n v="2"/>
  </r>
  <r>
    <s v="KE039"/>
    <x v="0"/>
    <x v="0"/>
    <x v="0"/>
    <n v="2"/>
    <n v="2"/>
    <n v="0"/>
    <n v="0"/>
    <n v="0"/>
    <n v="2"/>
  </r>
  <r>
    <s v="KE043"/>
    <x v="4"/>
    <x v="0"/>
    <x v="1"/>
    <n v="6"/>
    <n v="6"/>
    <n v="0"/>
    <n v="0"/>
    <n v="1"/>
    <n v="5"/>
  </r>
  <r>
    <s v="KE047"/>
    <x v="0"/>
    <x v="0"/>
    <x v="0"/>
    <n v="2"/>
    <n v="2"/>
    <n v="0"/>
    <n v="0"/>
    <n v="0"/>
    <n v="2"/>
  </r>
  <r>
    <s v="KE050"/>
    <x v="2"/>
    <x v="0"/>
    <x v="0"/>
    <n v="2"/>
    <n v="0"/>
    <n v="0"/>
    <n v="2"/>
    <n v="0"/>
    <n v="2"/>
  </r>
  <r>
    <s v="KE057"/>
    <x v="3"/>
    <x v="0"/>
    <x v="0"/>
    <n v="2"/>
    <n v="1"/>
    <n v="1"/>
    <n v="0"/>
    <n v="0"/>
    <n v="2"/>
  </r>
  <r>
    <s v="KE066"/>
    <x v="2"/>
    <x v="0"/>
    <x v="0"/>
    <n v="1"/>
    <n v="1"/>
    <n v="0"/>
    <n v="0"/>
    <n v="0"/>
    <n v="1"/>
  </r>
  <r>
    <s v="KE066"/>
    <x v="2"/>
    <x v="0"/>
    <x v="2"/>
    <n v="2"/>
    <n v="2"/>
    <n v="0"/>
    <n v="0"/>
    <n v="1"/>
    <n v="1"/>
  </r>
  <r>
    <s v="KE072"/>
    <x v="4"/>
    <x v="0"/>
    <x v="1"/>
    <n v="30"/>
    <n v="30"/>
    <n v="0"/>
    <n v="0"/>
    <n v="4"/>
    <n v="26"/>
  </r>
  <r>
    <s v="KE072"/>
    <x v="4"/>
    <x v="0"/>
    <x v="0"/>
    <n v="3"/>
    <n v="0"/>
    <n v="0"/>
    <n v="3"/>
    <n v="0"/>
    <n v="3"/>
  </r>
  <r>
    <s v="KE083"/>
    <x v="2"/>
    <x v="0"/>
    <x v="0"/>
    <n v="3"/>
    <n v="3"/>
    <n v="0"/>
    <n v="0"/>
    <n v="0"/>
    <n v="3"/>
  </r>
  <r>
    <s v="KE084"/>
    <x v="3"/>
    <x v="0"/>
    <x v="1"/>
    <n v="12"/>
    <n v="12"/>
    <n v="0"/>
    <n v="0"/>
    <n v="0"/>
    <n v="12"/>
  </r>
  <r>
    <s v="KE084"/>
    <x v="3"/>
    <x v="0"/>
    <x v="0"/>
    <n v="1"/>
    <n v="0"/>
    <n v="1"/>
    <n v="0"/>
    <n v="0"/>
    <n v="1"/>
  </r>
  <r>
    <s v="KE085"/>
    <x v="1"/>
    <x v="0"/>
    <x v="0"/>
    <n v="1"/>
    <n v="0"/>
    <n v="0"/>
    <n v="1"/>
    <n v="1"/>
    <n v="0"/>
  </r>
  <r>
    <s v="KE099"/>
    <x v="4"/>
    <x v="0"/>
    <x v="1"/>
    <n v="25"/>
    <n v="25"/>
    <n v="0"/>
    <n v="0"/>
    <n v="3"/>
    <n v="22"/>
  </r>
  <r>
    <s v="KE099"/>
    <x v="4"/>
    <x v="0"/>
    <x v="2"/>
    <n v="4"/>
    <n v="4"/>
    <n v="0"/>
    <n v="0"/>
    <n v="2"/>
    <n v="2"/>
  </r>
  <r>
    <s v="KE099"/>
    <x v="4"/>
    <x v="0"/>
    <x v="0"/>
    <n v="6"/>
    <n v="4"/>
    <n v="0"/>
    <n v="2"/>
    <n v="0"/>
    <n v="6"/>
  </r>
  <r>
    <s v="KE104"/>
    <x v="4"/>
    <x v="1"/>
    <x v="0"/>
    <n v="1"/>
    <n v="1"/>
    <n v="0"/>
    <n v="0"/>
    <n v="1"/>
    <n v="0"/>
  </r>
  <r>
    <s v="KE106"/>
    <x v="2"/>
    <x v="1"/>
    <x v="0"/>
    <n v="4"/>
    <n v="4"/>
    <n v="0"/>
    <n v="0"/>
    <n v="2"/>
    <n v="2"/>
  </r>
  <r>
    <s v="KE108"/>
    <x v="2"/>
    <x v="1"/>
    <x v="0"/>
    <n v="5"/>
    <n v="5"/>
    <n v="0"/>
    <n v="0"/>
    <n v="2"/>
    <n v="3"/>
  </r>
  <r>
    <s v="KE109"/>
    <x v="0"/>
    <x v="1"/>
    <x v="0"/>
    <n v="5"/>
    <n v="5"/>
    <n v="0"/>
    <n v="0"/>
    <n v="2"/>
    <n v="3"/>
  </r>
  <r>
    <s v="KE116"/>
    <x v="3"/>
    <x v="1"/>
    <x v="2"/>
    <n v="2"/>
    <n v="2"/>
    <n v="0"/>
    <n v="0"/>
    <n v="1"/>
    <n v="1"/>
  </r>
  <r>
    <s v="KE116"/>
    <x v="3"/>
    <x v="1"/>
    <x v="0"/>
    <n v="5"/>
    <n v="5"/>
    <n v="0"/>
    <n v="0"/>
    <n v="2"/>
    <n v="3"/>
  </r>
  <r>
    <s v="KE131"/>
    <x v="4"/>
    <x v="1"/>
    <x v="1"/>
    <n v="25"/>
    <n v="0"/>
    <n v="0"/>
    <n v="25"/>
    <n v="5"/>
    <n v="20"/>
  </r>
  <r>
    <s v="KE131"/>
    <x v="4"/>
    <x v="1"/>
    <x v="2"/>
    <n v="3"/>
    <n v="3"/>
    <n v="0"/>
    <n v="0"/>
    <n v="1"/>
    <n v="2"/>
  </r>
  <r>
    <s v="KE131"/>
    <x v="4"/>
    <x v="1"/>
    <x v="3"/>
    <n v="2"/>
    <n v="2"/>
    <n v="0"/>
    <n v="0"/>
    <n v="0"/>
    <n v="2"/>
  </r>
  <r>
    <s v="KE131"/>
    <x v="4"/>
    <x v="1"/>
    <x v="0"/>
    <n v="6"/>
    <n v="6"/>
    <n v="0"/>
    <n v="0"/>
    <n v="2"/>
    <n v="4"/>
  </r>
  <r>
    <s v="KE134"/>
    <x v="3"/>
    <x v="1"/>
    <x v="0"/>
    <n v="4"/>
    <n v="4"/>
    <n v="0"/>
    <n v="0"/>
    <n v="2"/>
    <n v="2"/>
  </r>
  <r>
    <s v="KE150"/>
    <x v="1"/>
    <x v="1"/>
    <x v="0"/>
    <n v="12"/>
    <n v="12"/>
    <n v="0"/>
    <n v="0"/>
    <n v="6"/>
    <n v="6"/>
  </r>
  <r>
    <s v="KE151"/>
    <x v="0"/>
    <x v="1"/>
    <x v="0"/>
    <n v="4"/>
    <n v="4"/>
    <n v="0"/>
    <n v="0"/>
    <n v="1"/>
    <n v="3"/>
  </r>
  <r>
    <s v="KE156"/>
    <x v="0"/>
    <x v="1"/>
    <x v="0"/>
    <n v="3"/>
    <n v="0"/>
    <n v="3"/>
    <n v="0"/>
    <n v="0"/>
    <n v="3"/>
  </r>
  <r>
    <s v="KE165"/>
    <x v="4"/>
    <x v="1"/>
    <x v="0"/>
    <n v="4"/>
    <n v="4"/>
    <n v="0"/>
    <n v="0"/>
    <n v="2"/>
    <n v="2"/>
  </r>
  <r>
    <s v="KE177"/>
    <x v="0"/>
    <x v="1"/>
    <x v="1"/>
    <n v="2"/>
    <n v="2"/>
    <n v="0"/>
    <n v="0"/>
    <n v="0"/>
    <n v="2"/>
  </r>
  <r>
    <s v="KE189"/>
    <x v="1"/>
    <x v="1"/>
    <x v="1"/>
    <n v="20"/>
    <n v="20"/>
    <n v="0"/>
    <n v="0"/>
    <n v="5"/>
    <n v="15"/>
  </r>
  <r>
    <s v="KE189"/>
    <x v="1"/>
    <x v="1"/>
    <x v="0"/>
    <n v="2"/>
    <n v="2"/>
    <n v="0"/>
    <n v="0"/>
    <n v="2"/>
    <n v="0"/>
  </r>
  <r>
    <s v="KE191"/>
    <x v="2"/>
    <x v="1"/>
    <x v="2"/>
    <n v="1"/>
    <n v="1"/>
    <n v="0"/>
    <n v="0"/>
    <n v="0"/>
    <n v="1"/>
  </r>
  <r>
    <s v="KE191"/>
    <x v="2"/>
    <x v="1"/>
    <x v="0"/>
    <n v="3"/>
    <n v="3"/>
    <n v="0"/>
    <n v="0"/>
    <n v="2"/>
    <n v="1"/>
  </r>
  <r>
    <s v="KE195"/>
    <x v="3"/>
    <x v="1"/>
    <x v="2"/>
    <n v="5"/>
    <n v="5"/>
    <n v="0"/>
    <n v="0"/>
    <n v="1"/>
    <n v="5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30">
  <r>
    <x v="0"/>
    <x v="0"/>
    <x v="0"/>
  </r>
  <r>
    <x v="1"/>
    <x v="0"/>
    <x v="1"/>
  </r>
  <r>
    <x v="2"/>
    <x v="0"/>
    <x v="2"/>
  </r>
  <r>
    <x v="3"/>
    <x v="0"/>
    <x v="3"/>
  </r>
  <r>
    <x v="4"/>
    <x v="0"/>
    <x v="0"/>
  </r>
  <r>
    <x v="5"/>
    <x v="0"/>
    <x v="4"/>
  </r>
  <r>
    <x v="6"/>
    <x v="0"/>
    <x v="0"/>
  </r>
  <r>
    <x v="7"/>
    <x v="0"/>
    <x v="2"/>
  </r>
  <r>
    <x v="8"/>
    <x v="0"/>
    <x v="3"/>
  </r>
  <r>
    <x v="9"/>
    <x v="0"/>
    <x v="2"/>
  </r>
  <r>
    <x v="10"/>
    <x v="0"/>
    <x v="4"/>
  </r>
  <r>
    <x v="11"/>
    <x v="0"/>
    <x v="2"/>
  </r>
  <r>
    <x v="12"/>
    <x v="0"/>
    <x v="3"/>
  </r>
  <r>
    <x v="13"/>
    <x v="0"/>
    <x v="1"/>
  </r>
  <r>
    <x v="14"/>
    <x v="0"/>
    <x v="4"/>
  </r>
  <r>
    <x v="15"/>
    <x v="1"/>
    <x v="4"/>
  </r>
  <r>
    <x v="16"/>
    <x v="1"/>
    <x v="2"/>
  </r>
  <r>
    <x v="17"/>
    <x v="1"/>
    <x v="2"/>
  </r>
  <r>
    <x v="18"/>
    <x v="1"/>
    <x v="0"/>
  </r>
  <r>
    <x v="19"/>
    <x v="1"/>
    <x v="3"/>
  </r>
  <r>
    <x v="20"/>
    <x v="1"/>
    <x v="4"/>
  </r>
  <r>
    <x v="21"/>
    <x v="1"/>
    <x v="3"/>
  </r>
  <r>
    <x v="22"/>
    <x v="1"/>
    <x v="2"/>
  </r>
  <r>
    <x v="23"/>
    <x v="1"/>
    <x v="0"/>
  </r>
  <r>
    <x v="24"/>
    <x v="1"/>
    <x v="0"/>
  </r>
  <r>
    <x v="25"/>
    <x v="1"/>
    <x v="4"/>
  </r>
  <r>
    <x v="26"/>
    <x v="1"/>
    <x v="0"/>
  </r>
  <r>
    <x v="27"/>
    <x v="1"/>
    <x v="1"/>
  </r>
  <r>
    <x v="28"/>
    <x v="1"/>
    <x v="2"/>
  </r>
  <r>
    <x v="29"/>
    <x v="1"/>
    <x v="3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48">
  <r>
    <s v="KE003"/>
    <x v="0"/>
    <x v="0"/>
    <x v="0"/>
    <n v="3"/>
    <n v="0"/>
    <n v="3"/>
    <n v="0"/>
    <n v="1"/>
    <n v="2"/>
  </r>
  <r>
    <s v="KE005"/>
    <x v="1"/>
    <x v="0"/>
    <x v="1"/>
    <n v="5"/>
    <n v="5"/>
    <n v="0"/>
    <n v="0"/>
    <n v="1"/>
    <n v="4"/>
  </r>
  <r>
    <s v="KE005"/>
    <x v="1"/>
    <x v="0"/>
    <x v="0"/>
    <n v="2"/>
    <n v="0"/>
    <n v="2"/>
    <n v="0"/>
    <n v="0"/>
    <n v="2"/>
  </r>
  <r>
    <s v="KE024"/>
    <x v="2"/>
    <x v="0"/>
    <x v="1"/>
    <n v="12"/>
    <n v="12"/>
    <n v="0"/>
    <n v="0"/>
    <n v="3"/>
    <n v="9"/>
  </r>
  <r>
    <s v="KE024"/>
    <x v="2"/>
    <x v="0"/>
    <x v="0"/>
    <n v="3"/>
    <n v="0"/>
    <n v="3"/>
    <n v="0"/>
    <n v="0"/>
    <n v="3"/>
  </r>
  <r>
    <s v="KE031"/>
    <x v="3"/>
    <x v="0"/>
    <x v="1"/>
    <n v="12"/>
    <n v="12"/>
    <n v="0"/>
    <n v="0"/>
    <n v="2"/>
    <n v="10"/>
  </r>
  <r>
    <s v="KE031"/>
    <x v="3"/>
    <x v="0"/>
    <x v="0"/>
    <n v="6"/>
    <n v="0"/>
    <n v="6"/>
    <n v="0"/>
    <n v="0"/>
    <n v="6"/>
  </r>
  <r>
    <s v="KE031"/>
    <x v="3"/>
    <x v="0"/>
    <x v="2"/>
    <n v="3"/>
    <n v="3"/>
    <n v="0"/>
    <n v="0"/>
    <n v="1"/>
    <n v="2"/>
  </r>
  <r>
    <s v="KE039"/>
    <x v="0"/>
    <x v="0"/>
    <x v="0"/>
    <n v="2"/>
    <n v="2"/>
    <n v="0"/>
    <n v="0"/>
    <n v="0"/>
    <n v="2"/>
  </r>
  <r>
    <s v="KE043"/>
    <x v="4"/>
    <x v="0"/>
    <x v="1"/>
    <n v="6"/>
    <n v="6"/>
    <n v="0"/>
    <n v="0"/>
    <n v="1"/>
    <n v="5"/>
  </r>
  <r>
    <s v="KE047"/>
    <x v="0"/>
    <x v="0"/>
    <x v="0"/>
    <n v="2"/>
    <n v="2"/>
    <n v="0"/>
    <n v="0"/>
    <n v="0"/>
    <n v="2"/>
  </r>
  <r>
    <s v="KE050"/>
    <x v="2"/>
    <x v="0"/>
    <x v="0"/>
    <n v="2"/>
    <n v="0"/>
    <n v="0"/>
    <n v="2"/>
    <n v="0"/>
    <n v="2"/>
  </r>
  <r>
    <s v="KE057"/>
    <x v="3"/>
    <x v="0"/>
    <x v="0"/>
    <n v="2"/>
    <n v="1"/>
    <n v="1"/>
    <n v="0"/>
    <n v="0"/>
    <n v="2"/>
  </r>
  <r>
    <s v="KE066"/>
    <x v="2"/>
    <x v="0"/>
    <x v="0"/>
    <n v="1"/>
    <n v="1"/>
    <n v="0"/>
    <n v="0"/>
    <n v="0"/>
    <n v="1"/>
  </r>
  <r>
    <s v="KE066"/>
    <x v="2"/>
    <x v="0"/>
    <x v="2"/>
    <n v="2"/>
    <n v="2"/>
    <n v="0"/>
    <n v="0"/>
    <n v="1"/>
    <n v="1"/>
  </r>
  <r>
    <s v="KE072"/>
    <x v="4"/>
    <x v="0"/>
    <x v="1"/>
    <n v="30"/>
    <n v="30"/>
    <n v="0"/>
    <n v="0"/>
    <n v="4"/>
    <n v="26"/>
  </r>
  <r>
    <s v="KE072"/>
    <x v="4"/>
    <x v="0"/>
    <x v="0"/>
    <n v="3"/>
    <n v="0"/>
    <n v="0"/>
    <n v="3"/>
    <n v="0"/>
    <n v="3"/>
  </r>
  <r>
    <s v="KE083"/>
    <x v="2"/>
    <x v="0"/>
    <x v="0"/>
    <n v="3"/>
    <n v="3"/>
    <n v="0"/>
    <n v="0"/>
    <n v="0"/>
    <n v="3"/>
  </r>
  <r>
    <s v="KE084"/>
    <x v="3"/>
    <x v="0"/>
    <x v="1"/>
    <n v="12"/>
    <n v="12"/>
    <n v="0"/>
    <n v="0"/>
    <n v="0"/>
    <n v="12"/>
  </r>
  <r>
    <s v="KE084"/>
    <x v="3"/>
    <x v="0"/>
    <x v="0"/>
    <n v="1"/>
    <n v="0"/>
    <n v="1"/>
    <n v="0"/>
    <n v="0"/>
    <n v="1"/>
  </r>
  <r>
    <s v="KE085"/>
    <x v="1"/>
    <x v="0"/>
    <x v="0"/>
    <n v="1"/>
    <n v="0"/>
    <n v="0"/>
    <n v="1"/>
    <n v="1"/>
    <n v="0"/>
  </r>
  <r>
    <s v="KE099"/>
    <x v="4"/>
    <x v="0"/>
    <x v="1"/>
    <n v="25"/>
    <n v="25"/>
    <n v="0"/>
    <n v="0"/>
    <n v="3"/>
    <n v="22"/>
  </r>
  <r>
    <s v="KE099"/>
    <x v="4"/>
    <x v="0"/>
    <x v="2"/>
    <n v="4"/>
    <n v="4"/>
    <n v="0"/>
    <n v="0"/>
    <n v="2"/>
    <n v="2"/>
  </r>
  <r>
    <s v="KE099"/>
    <x v="4"/>
    <x v="0"/>
    <x v="0"/>
    <n v="6"/>
    <n v="4"/>
    <n v="0"/>
    <n v="2"/>
    <n v="0"/>
    <n v="6"/>
  </r>
  <r>
    <s v="KE104"/>
    <x v="4"/>
    <x v="1"/>
    <x v="0"/>
    <n v="1"/>
    <n v="1"/>
    <n v="0"/>
    <n v="0"/>
    <n v="1"/>
    <n v="0"/>
  </r>
  <r>
    <s v="KE106"/>
    <x v="2"/>
    <x v="1"/>
    <x v="0"/>
    <n v="4"/>
    <n v="4"/>
    <n v="0"/>
    <n v="0"/>
    <n v="2"/>
    <n v="2"/>
  </r>
  <r>
    <s v="KE108"/>
    <x v="2"/>
    <x v="1"/>
    <x v="0"/>
    <n v="5"/>
    <n v="5"/>
    <n v="0"/>
    <n v="0"/>
    <n v="2"/>
    <n v="3"/>
  </r>
  <r>
    <s v="KE109"/>
    <x v="0"/>
    <x v="1"/>
    <x v="0"/>
    <n v="5"/>
    <n v="5"/>
    <n v="0"/>
    <n v="0"/>
    <n v="2"/>
    <n v="3"/>
  </r>
  <r>
    <s v="KE116"/>
    <x v="3"/>
    <x v="1"/>
    <x v="2"/>
    <n v="2"/>
    <n v="2"/>
    <n v="0"/>
    <n v="0"/>
    <n v="1"/>
    <n v="1"/>
  </r>
  <r>
    <s v="KE116"/>
    <x v="3"/>
    <x v="1"/>
    <x v="0"/>
    <n v="5"/>
    <n v="5"/>
    <n v="0"/>
    <n v="0"/>
    <n v="2"/>
    <n v="3"/>
  </r>
  <r>
    <s v="KE131"/>
    <x v="4"/>
    <x v="1"/>
    <x v="1"/>
    <n v="25"/>
    <n v="0"/>
    <n v="0"/>
    <n v="25"/>
    <n v="5"/>
    <n v="20"/>
  </r>
  <r>
    <s v="KE131"/>
    <x v="4"/>
    <x v="1"/>
    <x v="2"/>
    <n v="3"/>
    <n v="3"/>
    <n v="0"/>
    <n v="0"/>
    <n v="1"/>
    <n v="2"/>
  </r>
  <r>
    <s v="KE131"/>
    <x v="4"/>
    <x v="1"/>
    <x v="3"/>
    <n v="2"/>
    <n v="2"/>
    <n v="0"/>
    <n v="0"/>
    <n v="0"/>
    <n v="2"/>
  </r>
  <r>
    <s v="KE131"/>
    <x v="4"/>
    <x v="1"/>
    <x v="0"/>
    <n v="6"/>
    <n v="6"/>
    <n v="0"/>
    <n v="0"/>
    <n v="2"/>
    <n v="4"/>
  </r>
  <r>
    <s v="KE134"/>
    <x v="3"/>
    <x v="1"/>
    <x v="0"/>
    <n v="4"/>
    <n v="4"/>
    <n v="0"/>
    <n v="0"/>
    <n v="2"/>
    <n v="2"/>
  </r>
  <r>
    <s v="KE150"/>
    <x v="4"/>
    <x v="1"/>
    <x v="0"/>
    <n v="12"/>
    <n v="12"/>
    <n v="0"/>
    <n v="0"/>
    <n v="6"/>
    <n v="6"/>
  </r>
  <r>
    <s v="KE151"/>
    <x v="0"/>
    <x v="1"/>
    <x v="0"/>
    <n v="4"/>
    <n v="4"/>
    <n v="0"/>
    <n v="0"/>
    <n v="1"/>
    <n v="3"/>
  </r>
  <r>
    <s v="KE156"/>
    <x v="0"/>
    <x v="1"/>
    <x v="0"/>
    <n v="3"/>
    <n v="0"/>
    <n v="3"/>
    <n v="0"/>
    <n v="0"/>
    <n v="3"/>
  </r>
  <r>
    <s v="KE165"/>
    <x v="4"/>
    <x v="1"/>
    <x v="0"/>
    <n v="4"/>
    <n v="4"/>
    <n v="0"/>
    <n v="0"/>
    <n v="2"/>
    <n v="2"/>
  </r>
  <r>
    <s v="KE177"/>
    <x v="0"/>
    <x v="1"/>
    <x v="1"/>
    <n v="2"/>
    <n v="2"/>
    <n v="0"/>
    <n v="0"/>
    <n v="0"/>
    <n v="2"/>
  </r>
  <r>
    <s v="KE189"/>
    <x v="1"/>
    <x v="1"/>
    <x v="1"/>
    <n v="20"/>
    <n v="20"/>
    <n v="0"/>
    <n v="0"/>
    <n v="5"/>
    <n v="15"/>
  </r>
  <r>
    <s v="KE189"/>
    <x v="1"/>
    <x v="1"/>
    <x v="0"/>
    <n v="2"/>
    <n v="2"/>
    <n v="0"/>
    <n v="0"/>
    <n v="2"/>
    <n v="0"/>
  </r>
  <r>
    <s v="KE191"/>
    <x v="2"/>
    <x v="1"/>
    <x v="2"/>
    <n v="1"/>
    <n v="1"/>
    <n v="0"/>
    <n v="0"/>
    <n v="0"/>
    <n v="1"/>
  </r>
  <r>
    <s v="KE191"/>
    <x v="2"/>
    <x v="1"/>
    <x v="0"/>
    <n v="3"/>
    <n v="3"/>
    <n v="0"/>
    <n v="0"/>
    <n v="2"/>
    <n v="1"/>
  </r>
  <r>
    <s v="KE195"/>
    <x v="3"/>
    <x v="1"/>
    <x v="2"/>
    <n v="5"/>
    <n v="5"/>
    <n v="0"/>
    <n v="0"/>
    <n v="1"/>
    <n v="5"/>
  </r>
  <r>
    <m/>
    <x v="5"/>
    <x v="2"/>
    <x v="4"/>
    <m/>
    <m/>
    <m/>
    <m/>
    <m/>
    <m/>
  </r>
  <r>
    <m/>
    <x v="5"/>
    <x v="2"/>
    <x v="4"/>
    <m/>
    <m/>
    <m/>
    <m/>
    <m/>
    <m/>
  </r>
  <r>
    <m/>
    <x v="5"/>
    <x v="2"/>
    <x v="4"/>
    <m/>
    <m/>
    <m/>
    <m/>
    <m/>
    <m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30">
  <r>
    <s v="KE003"/>
    <x v="0"/>
    <x v="0"/>
    <n v="3"/>
    <n v="0"/>
    <n v="0"/>
    <n v="0"/>
    <n v="2.0999999999999996"/>
  </r>
  <r>
    <s v="KE005"/>
    <x v="0"/>
    <x v="1"/>
    <n v="2"/>
    <n v="0"/>
    <n v="5"/>
    <n v="0"/>
    <n v="1.4"/>
  </r>
  <r>
    <s v="KE024"/>
    <x v="0"/>
    <x v="2"/>
    <n v="3"/>
    <n v="0"/>
    <n v="12"/>
    <n v="0"/>
    <n v="2.0999999999999996"/>
  </r>
  <r>
    <s v="KE031"/>
    <x v="0"/>
    <x v="3"/>
    <n v="6"/>
    <n v="3"/>
    <n v="12"/>
    <n v="0"/>
    <n v="4.4999999999999991"/>
  </r>
  <r>
    <s v="KE039"/>
    <x v="0"/>
    <x v="0"/>
    <n v="2"/>
    <n v="0"/>
    <n v="0"/>
    <n v="0"/>
    <n v="1.4"/>
  </r>
  <r>
    <s v="KE043"/>
    <x v="0"/>
    <x v="4"/>
    <n v="0"/>
    <n v="0"/>
    <n v="6"/>
    <n v="0"/>
    <n v="0"/>
  </r>
  <r>
    <s v="KE047"/>
    <x v="0"/>
    <x v="0"/>
    <n v="2"/>
    <n v="0"/>
    <n v="0"/>
    <n v="0"/>
    <n v="1.4"/>
  </r>
  <r>
    <s v="KE050"/>
    <x v="0"/>
    <x v="2"/>
    <n v="2"/>
    <n v="0"/>
    <n v="0"/>
    <n v="0"/>
    <n v="1.4"/>
  </r>
  <r>
    <s v="KE057"/>
    <x v="0"/>
    <x v="3"/>
    <n v="2"/>
    <n v="0"/>
    <n v="0"/>
    <n v="0"/>
    <n v="1.4"/>
  </r>
  <r>
    <s v="KE066"/>
    <x v="0"/>
    <x v="2"/>
    <n v="1"/>
    <n v="2"/>
    <n v="0"/>
    <n v="0"/>
    <n v="0.89999999999999991"/>
  </r>
  <r>
    <s v="KE072"/>
    <x v="0"/>
    <x v="4"/>
    <n v="3"/>
    <n v="0"/>
    <n v="30"/>
    <n v="0"/>
    <n v="2.0999999999999996"/>
  </r>
  <r>
    <s v="KE083"/>
    <x v="0"/>
    <x v="2"/>
    <n v="3"/>
    <n v="0"/>
    <n v="0"/>
    <n v="0"/>
    <n v="2.0999999999999996"/>
  </r>
  <r>
    <s v="KE084"/>
    <x v="0"/>
    <x v="3"/>
    <n v="1"/>
    <n v="0"/>
    <n v="12"/>
    <n v="0"/>
    <n v="0.7"/>
  </r>
  <r>
    <s v="KE085"/>
    <x v="0"/>
    <x v="1"/>
    <n v="1"/>
    <n v="0"/>
    <n v="0"/>
    <n v="0"/>
    <n v="0.7"/>
  </r>
  <r>
    <s v="KE099"/>
    <x v="0"/>
    <x v="4"/>
    <n v="6"/>
    <n v="0"/>
    <n v="25"/>
    <n v="0"/>
    <n v="4.1999999999999993"/>
  </r>
  <r>
    <s v="KE104"/>
    <x v="1"/>
    <x v="4"/>
    <n v="1"/>
    <n v="0"/>
    <n v="0"/>
    <n v="0"/>
    <n v="0.7"/>
  </r>
  <r>
    <s v="KE106"/>
    <x v="1"/>
    <x v="2"/>
    <n v="4"/>
    <n v="0"/>
    <n v="0"/>
    <n v="0"/>
    <n v="2.8"/>
  </r>
  <r>
    <s v="KE108"/>
    <x v="1"/>
    <x v="2"/>
    <n v="5"/>
    <n v="0"/>
    <n v="0"/>
    <n v="0"/>
    <n v="3.5"/>
  </r>
  <r>
    <s v="KE109"/>
    <x v="1"/>
    <x v="0"/>
    <n v="5"/>
    <n v="0"/>
    <n v="0"/>
    <n v="0"/>
    <n v="3.5"/>
  </r>
  <r>
    <s v="KE116"/>
    <x v="1"/>
    <x v="3"/>
    <n v="5"/>
    <n v="2"/>
    <n v="0"/>
    <n v="0"/>
    <n v="3.7"/>
  </r>
  <r>
    <s v="KE131"/>
    <x v="1"/>
    <x v="4"/>
    <n v="6"/>
    <n v="3"/>
    <n v="25"/>
    <n v="2"/>
    <n v="4.6999999999999993"/>
  </r>
  <r>
    <s v="KE134"/>
    <x v="1"/>
    <x v="3"/>
    <n v="4"/>
    <n v="0"/>
    <n v="0"/>
    <n v="0"/>
    <n v="2.8"/>
  </r>
  <r>
    <s v="KE150"/>
    <x v="1"/>
    <x v="4"/>
    <n v="12"/>
    <n v="0"/>
    <n v="0"/>
    <n v="0"/>
    <n v="8.3999999999999986"/>
  </r>
  <r>
    <s v="KE151"/>
    <x v="1"/>
    <x v="0"/>
    <n v="4"/>
    <n v="0"/>
    <n v="0"/>
    <n v="0"/>
    <n v="2.8"/>
  </r>
  <r>
    <s v="KE156"/>
    <x v="1"/>
    <x v="0"/>
    <n v="3"/>
    <n v="0"/>
    <n v="0"/>
    <n v="0"/>
    <n v="2.0999999999999996"/>
  </r>
  <r>
    <s v="KE165"/>
    <x v="1"/>
    <x v="4"/>
    <n v="4"/>
    <n v="0"/>
    <n v="0"/>
    <n v="0"/>
    <n v="2.8"/>
  </r>
  <r>
    <s v="KE177"/>
    <x v="1"/>
    <x v="0"/>
    <n v="2"/>
    <n v="0"/>
    <n v="2"/>
    <n v="0"/>
    <n v="1.4"/>
  </r>
  <r>
    <s v="KE189"/>
    <x v="1"/>
    <x v="1"/>
    <n v="2"/>
    <n v="0"/>
    <n v="20"/>
    <n v="0"/>
    <n v="1.4"/>
  </r>
  <r>
    <s v="KE191"/>
    <x v="1"/>
    <x v="2"/>
    <n v="3"/>
    <n v="1"/>
    <n v="0"/>
    <n v="0"/>
    <n v="2.1999999999999997"/>
  </r>
  <r>
    <s v="KE195"/>
    <x v="1"/>
    <x v="3"/>
    <n v="0"/>
    <n v="5"/>
    <n v="0"/>
    <n v="0"/>
    <n v="0.5"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64">
  <r>
    <s v="KE003"/>
    <x v="0"/>
    <x v="0"/>
    <n v="3"/>
    <x v="0"/>
    <n v="0"/>
    <x v="0"/>
  </r>
  <r>
    <s v="KE005"/>
    <x v="0"/>
    <x v="1"/>
    <n v="2"/>
    <x v="0"/>
    <n v="0"/>
    <x v="0"/>
  </r>
  <r>
    <s v="KE024"/>
    <x v="0"/>
    <x v="2"/>
    <n v="3"/>
    <x v="0"/>
    <n v="0"/>
    <x v="0"/>
  </r>
  <r>
    <s v="KE031"/>
    <x v="0"/>
    <x v="3"/>
    <n v="6"/>
    <x v="0"/>
    <n v="3"/>
    <x v="1"/>
  </r>
  <r>
    <s v="KE039"/>
    <x v="0"/>
    <x v="0"/>
    <n v="2"/>
    <x v="0"/>
    <n v="0"/>
    <x v="0"/>
  </r>
  <r>
    <s v="KE043"/>
    <x v="0"/>
    <x v="4"/>
    <n v="0"/>
    <x v="1"/>
    <n v="0"/>
    <x v="0"/>
  </r>
  <r>
    <s v="KE047"/>
    <x v="0"/>
    <x v="0"/>
    <n v="2"/>
    <x v="0"/>
    <n v="0"/>
    <x v="0"/>
  </r>
  <r>
    <s v="KE050"/>
    <x v="0"/>
    <x v="2"/>
    <n v="2"/>
    <x v="0"/>
    <n v="0"/>
    <x v="0"/>
  </r>
  <r>
    <s v="KE057"/>
    <x v="0"/>
    <x v="3"/>
    <n v="2"/>
    <x v="0"/>
    <n v="0"/>
    <x v="0"/>
  </r>
  <r>
    <s v="KE066"/>
    <x v="0"/>
    <x v="2"/>
    <n v="1"/>
    <x v="0"/>
    <n v="2"/>
    <x v="1"/>
  </r>
  <r>
    <s v="KE072"/>
    <x v="0"/>
    <x v="4"/>
    <n v="3"/>
    <x v="0"/>
    <n v="0"/>
    <x v="0"/>
  </r>
  <r>
    <s v="KE083"/>
    <x v="0"/>
    <x v="2"/>
    <n v="3"/>
    <x v="0"/>
    <n v="0"/>
    <x v="0"/>
  </r>
  <r>
    <s v="KE084"/>
    <x v="0"/>
    <x v="3"/>
    <n v="1"/>
    <x v="0"/>
    <n v="0"/>
    <x v="0"/>
  </r>
  <r>
    <s v="KE085"/>
    <x v="0"/>
    <x v="1"/>
    <n v="1"/>
    <x v="0"/>
    <n v="0"/>
    <x v="0"/>
  </r>
  <r>
    <s v="KE099"/>
    <x v="0"/>
    <x v="4"/>
    <n v="6"/>
    <x v="0"/>
    <n v="0"/>
    <x v="0"/>
  </r>
  <r>
    <s v="KE104"/>
    <x v="1"/>
    <x v="4"/>
    <n v="1"/>
    <x v="0"/>
    <n v="0"/>
    <x v="0"/>
  </r>
  <r>
    <s v="KE106"/>
    <x v="1"/>
    <x v="2"/>
    <n v="4"/>
    <x v="0"/>
    <n v="0"/>
    <x v="0"/>
  </r>
  <r>
    <s v="KE108"/>
    <x v="1"/>
    <x v="2"/>
    <n v="5"/>
    <x v="0"/>
    <n v="0"/>
    <x v="0"/>
  </r>
  <r>
    <s v="KE109"/>
    <x v="1"/>
    <x v="0"/>
    <n v="5"/>
    <x v="0"/>
    <n v="0"/>
    <x v="0"/>
  </r>
  <r>
    <s v="KE116"/>
    <x v="1"/>
    <x v="3"/>
    <n v="5"/>
    <x v="0"/>
    <n v="2"/>
    <x v="1"/>
  </r>
  <r>
    <s v="KE131"/>
    <x v="1"/>
    <x v="4"/>
    <n v="6"/>
    <x v="0"/>
    <n v="3"/>
    <x v="1"/>
  </r>
  <r>
    <s v="KE134"/>
    <x v="1"/>
    <x v="3"/>
    <n v="4"/>
    <x v="0"/>
    <n v="0"/>
    <x v="0"/>
  </r>
  <r>
    <s v="KE150"/>
    <x v="1"/>
    <x v="2"/>
    <n v="12"/>
    <x v="0"/>
    <n v="0"/>
    <x v="0"/>
  </r>
  <r>
    <s v="KE151"/>
    <x v="1"/>
    <x v="0"/>
    <n v="4"/>
    <x v="0"/>
    <n v="0"/>
    <x v="0"/>
  </r>
  <r>
    <s v="KE156"/>
    <x v="1"/>
    <x v="0"/>
    <n v="3"/>
    <x v="0"/>
    <n v="0"/>
    <x v="0"/>
  </r>
  <r>
    <s v="KE165"/>
    <x v="1"/>
    <x v="4"/>
    <n v="4"/>
    <x v="0"/>
    <n v="0"/>
    <x v="0"/>
  </r>
  <r>
    <s v="KE177"/>
    <x v="1"/>
    <x v="0"/>
    <n v="2"/>
    <x v="0"/>
    <n v="0"/>
    <x v="0"/>
  </r>
  <r>
    <s v="KE189"/>
    <x v="1"/>
    <x v="1"/>
    <n v="2"/>
    <x v="0"/>
    <n v="0"/>
    <x v="0"/>
  </r>
  <r>
    <s v="KE191"/>
    <x v="1"/>
    <x v="2"/>
    <n v="3"/>
    <x v="0"/>
    <n v="1"/>
    <x v="1"/>
  </r>
  <r>
    <s v="KE195"/>
    <x v="1"/>
    <x v="3"/>
    <n v="0"/>
    <x v="1"/>
    <n v="5"/>
    <x v="1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  <r>
    <m/>
    <x v="2"/>
    <x v="5"/>
    <m/>
    <x v="2"/>
    <m/>
    <x v="2"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41">
  <r>
    <s v="KE104"/>
    <x v="0"/>
    <x v="0"/>
    <s v="cattle"/>
    <x v="0"/>
    <s v="labour (ploughing)"/>
    <n v="1"/>
    <s v="local"/>
    <n v="1"/>
    <s v="animal/day"/>
    <s v="90 days/year"/>
    <n v="1"/>
    <s v="animal/day"/>
    <s v="90 days/year"/>
    <n v="80"/>
    <n v="250"/>
    <n v="20"/>
  </r>
  <r>
    <s v="KE106"/>
    <x v="1"/>
    <x v="0"/>
    <s v="cattle"/>
    <x v="0"/>
    <s v="labour (ploughing)"/>
    <n v="4"/>
    <s v="local"/>
    <n v="4"/>
    <s v="animal/day"/>
    <s v="90 days/year"/>
    <n v="1"/>
    <s v="animal/day"/>
    <s v="90 days/year"/>
    <n v="80"/>
    <n v="250"/>
    <n v="20"/>
  </r>
  <r>
    <s v="KE108"/>
    <x v="1"/>
    <x v="0"/>
    <s v="cattle"/>
    <x v="0"/>
    <s v="labour (ploughing)"/>
    <n v="5"/>
    <s v="local"/>
    <n v="5"/>
    <s v="animal/day"/>
    <s v="90 days/year"/>
    <n v="1"/>
    <s v="animal/day"/>
    <s v="90 days/year"/>
    <n v="80"/>
    <n v="250"/>
    <n v="20"/>
  </r>
  <r>
    <s v="KE109"/>
    <x v="2"/>
    <x v="0"/>
    <s v="cattle"/>
    <x v="0"/>
    <s v="labour (ploughing)"/>
    <n v="5"/>
    <s v="local"/>
    <n v="5"/>
    <s v="animal/day"/>
    <s v="90 days/year"/>
    <n v="1"/>
    <s v="animal/day"/>
    <s v="90 days/year"/>
    <n v="80"/>
    <n v="250"/>
    <n v="20"/>
  </r>
  <r>
    <s v="KE131"/>
    <x v="0"/>
    <x v="0"/>
    <s v="cattle"/>
    <x v="0"/>
    <s v="labour (ploughing)"/>
    <n v="6"/>
    <s v="local"/>
    <n v="6"/>
    <s v="animal/day"/>
    <s v="90 days/year"/>
    <n v="1"/>
    <s v="animal/day"/>
    <s v="90 days/year"/>
    <n v="80"/>
    <n v="250"/>
    <n v="20"/>
  </r>
  <r>
    <s v="KE165"/>
    <x v="0"/>
    <x v="0"/>
    <s v="cattle"/>
    <x v="0"/>
    <s v="labour (ploughing)"/>
    <n v="4"/>
    <s v="local"/>
    <n v="4"/>
    <s v="animal/day"/>
    <s v="90 days/year"/>
    <n v="1"/>
    <s v="animal/day"/>
    <s v="90 days/year"/>
    <n v="80"/>
    <n v="250"/>
    <n v="20"/>
  </r>
  <r>
    <s v="KE189"/>
    <x v="3"/>
    <x v="0"/>
    <s v="cattle"/>
    <x v="0"/>
    <s v="labour (ploughing)"/>
    <n v="2"/>
    <s v="local"/>
    <n v="2"/>
    <s v="acre"/>
    <s v="day"/>
    <n v="1"/>
    <s v="acre"/>
    <s v="day"/>
    <m/>
    <m/>
    <m/>
  </r>
  <r>
    <s v="KE191"/>
    <x v="1"/>
    <x v="0"/>
    <s v="cattle"/>
    <x v="0"/>
    <s v="labour (ploughing)"/>
    <n v="3"/>
    <s v="local"/>
    <n v="3"/>
    <s v="acre"/>
    <s v="day"/>
    <n v="1"/>
    <s v="acre"/>
    <s v="day"/>
    <m/>
    <m/>
    <m/>
  </r>
  <r>
    <s v="KE024"/>
    <x v="1"/>
    <x v="1"/>
    <s v="poultry"/>
    <x v="1"/>
    <s v="eggs"/>
    <n v="5"/>
    <s v="local"/>
    <n v="5"/>
    <s v="piece"/>
    <s v="day"/>
    <n v="1"/>
    <s v="piece"/>
    <s v="day"/>
    <n v="20"/>
    <n v="8"/>
    <n v="80"/>
  </r>
  <r>
    <s v="KE024"/>
    <x v="1"/>
    <x v="1"/>
    <s v="poultry"/>
    <x v="1"/>
    <s v="meat"/>
    <n v="12"/>
    <s v="local"/>
    <n v="9"/>
    <s v="bird"/>
    <s v="year"/>
    <n v="0.75"/>
    <s v="bird"/>
    <s v="year"/>
    <n v="20"/>
    <n v="350"/>
    <n v="80"/>
  </r>
  <r>
    <s v="KE031"/>
    <x v="4"/>
    <x v="1"/>
    <s v="poultry"/>
    <x v="1"/>
    <s v="eggs"/>
    <n v="12"/>
    <s v="local"/>
    <n v="4"/>
    <s v="piece"/>
    <s v="day"/>
    <n v="0.33333333333333331"/>
    <s v="piece"/>
    <s v="day"/>
    <n v="0"/>
    <n v="8"/>
    <n v="100"/>
  </r>
  <r>
    <s v="KE084"/>
    <x v="4"/>
    <x v="1"/>
    <s v="poultry"/>
    <x v="1"/>
    <s v="eggs"/>
    <n v="5"/>
    <s v="local"/>
    <n v="5"/>
    <s v="piece"/>
    <s v="day"/>
    <n v="1"/>
    <s v="piece"/>
    <s v="day"/>
    <n v="0"/>
    <n v="8"/>
    <n v="100"/>
  </r>
  <r>
    <s v="KE099"/>
    <x v="0"/>
    <x v="1"/>
    <s v="poultry"/>
    <x v="1"/>
    <s v="eggs"/>
    <n v="12"/>
    <s v="local"/>
    <n v="12"/>
    <s v="piece"/>
    <s v="day"/>
    <n v="1"/>
    <s v="piece"/>
    <s v="day"/>
    <n v="0"/>
    <n v="8"/>
    <n v="100"/>
  </r>
  <r>
    <s v="KE131"/>
    <x v="0"/>
    <x v="0"/>
    <s v="poultry"/>
    <x v="1"/>
    <s v="eggs"/>
    <n v="25"/>
    <s v="hybrid"/>
    <n v="20"/>
    <s v="piece"/>
    <s v="day"/>
    <n v="0.8"/>
    <s v="piece"/>
    <s v="day"/>
    <n v="60"/>
    <n v="8"/>
    <n v="40"/>
  </r>
  <r>
    <s v="KE177"/>
    <x v="2"/>
    <x v="0"/>
    <s v="poultry"/>
    <x v="1"/>
    <s v="eggs"/>
    <n v="2"/>
    <s v="local"/>
    <n v="2"/>
    <s v="piece"/>
    <s v="day"/>
    <n v="1"/>
    <s v="piece"/>
    <s v="day"/>
    <n v="0"/>
    <n v="8"/>
    <n v="100"/>
  </r>
  <r>
    <s v="KE189"/>
    <x v="3"/>
    <x v="0"/>
    <s v="poultry"/>
    <x v="1"/>
    <s v="eggs"/>
    <n v="7"/>
    <s v="local"/>
    <n v="7"/>
    <s v="egg"/>
    <s v="day"/>
    <n v="1"/>
    <s v="egg"/>
    <s v="day"/>
    <n v="20"/>
    <n v="8"/>
    <n v="80"/>
  </r>
  <r>
    <s v="KE003"/>
    <x v="2"/>
    <x v="1"/>
    <s v="cattle"/>
    <x v="2"/>
    <s v="milk"/>
    <n v="1"/>
    <s v="improved/mixed"/>
    <n v="3"/>
    <s v="litre"/>
    <s v="day"/>
    <n v="3"/>
    <s v="litre"/>
    <s v="day"/>
    <n v="70"/>
    <n v="30"/>
    <n v="30"/>
  </r>
  <r>
    <s v="KE005"/>
    <x v="3"/>
    <x v="1"/>
    <s v="cattle"/>
    <x v="2"/>
    <s v="milk"/>
    <n v="2"/>
    <s v="improved/mixed"/>
    <n v="3"/>
    <s v="litre"/>
    <s v="day"/>
    <n v="1.5"/>
    <s v="litre"/>
    <s v="day"/>
    <n v="40"/>
    <n v="30"/>
    <n v="60"/>
  </r>
  <r>
    <s v="KE024"/>
    <x v="1"/>
    <x v="1"/>
    <s v="cattle"/>
    <x v="2"/>
    <s v="milk"/>
    <n v="3"/>
    <s v="improved/mixed"/>
    <n v="5"/>
    <s v="litre"/>
    <s v="day"/>
    <n v="1.6666666666666667"/>
    <s v="litre"/>
    <s v="day"/>
    <n v="60"/>
    <n v="30"/>
    <n v="40"/>
  </r>
  <r>
    <s v="KE031"/>
    <x v="4"/>
    <x v="1"/>
    <s v="cattle"/>
    <x v="2"/>
    <s v="milk"/>
    <n v="3"/>
    <s v="improved/mixed"/>
    <n v="9"/>
    <s v="litre"/>
    <s v="day"/>
    <n v="3"/>
    <s v="litre"/>
    <s v="day"/>
    <n v="80"/>
    <n v="40"/>
    <n v="20"/>
  </r>
  <r>
    <s v="KE039"/>
    <x v="2"/>
    <x v="1"/>
    <s v="cattle"/>
    <x v="2"/>
    <s v="milk"/>
    <n v="2"/>
    <s v="local"/>
    <n v="1.5"/>
    <s v="litre"/>
    <s v="day"/>
    <n v="0.75"/>
    <s v="litre"/>
    <s v="day"/>
    <n v="20"/>
    <n v="30"/>
    <n v="80"/>
  </r>
  <r>
    <s v="KE047"/>
    <x v="2"/>
    <x v="1"/>
    <s v="cattle"/>
    <x v="2"/>
    <s v="milk"/>
    <n v="2"/>
    <s v="local"/>
    <n v="2.5"/>
    <s v="litre"/>
    <s v="day"/>
    <n v="1.25"/>
    <s v="litre"/>
    <s v="day"/>
    <n v="0"/>
    <n v="30"/>
    <n v="100"/>
  </r>
  <r>
    <s v="KE050"/>
    <x v="1"/>
    <x v="1"/>
    <s v="cattle"/>
    <x v="2"/>
    <s v="milk"/>
    <n v="2"/>
    <s v="hybrid"/>
    <n v="10"/>
    <s v="litre"/>
    <s v="day"/>
    <n v="5"/>
    <s v="litre"/>
    <s v="day"/>
    <n v="70"/>
    <n v="30"/>
    <n v="30"/>
  </r>
  <r>
    <s v="KE057"/>
    <x v="4"/>
    <x v="1"/>
    <s v="cattle"/>
    <x v="2"/>
    <s v="milk"/>
    <n v="2"/>
    <s v="local"/>
    <n v="3.5"/>
    <s v="litre"/>
    <s v="day"/>
    <n v="1.75"/>
    <s v="litre"/>
    <s v="day"/>
    <n v="40"/>
    <n v="30"/>
    <n v="60"/>
  </r>
  <r>
    <s v="KE072"/>
    <x v="0"/>
    <x v="1"/>
    <s v="cattle"/>
    <x v="2"/>
    <s v="milk"/>
    <n v="3"/>
    <s v="hybrid"/>
    <n v="7"/>
    <s v="litre"/>
    <s v="day"/>
    <n v="2.3333333333333335"/>
    <s v="litre"/>
    <s v="day"/>
    <n v="30"/>
    <n v="50"/>
    <n v="50"/>
  </r>
  <r>
    <s v="KE083"/>
    <x v="1"/>
    <x v="1"/>
    <s v="cattle"/>
    <x v="2"/>
    <s v="milk"/>
    <n v="3"/>
    <s v="local"/>
    <n v="2"/>
    <s v="litre"/>
    <s v="day"/>
    <n v="0.66666666666666663"/>
    <s v="litre"/>
    <s v="day"/>
    <n v="20"/>
    <n v="30"/>
    <n v="80"/>
  </r>
  <r>
    <s v="KE084"/>
    <x v="4"/>
    <x v="1"/>
    <s v="cattle"/>
    <x v="2"/>
    <s v="milk"/>
    <n v="1"/>
    <s v="hybrid"/>
    <n v="4.5"/>
    <s v="litre"/>
    <s v="day"/>
    <n v="4.5"/>
    <s v="litre"/>
    <s v="day"/>
    <n v="77.8"/>
    <n v="30"/>
    <n v="22.2"/>
  </r>
  <r>
    <s v="KE099"/>
    <x v="0"/>
    <x v="1"/>
    <s v="cattle"/>
    <x v="2"/>
    <s v="milk"/>
    <n v="2"/>
    <s v="hybrid"/>
    <n v="4"/>
    <s v="litre"/>
    <s v="day"/>
    <n v="2"/>
    <s v="litre"/>
    <s v="day"/>
    <n v="70"/>
    <n v="30"/>
    <n v="30"/>
  </r>
  <r>
    <s v="KE099"/>
    <x v="0"/>
    <x v="1"/>
    <s v="cattle"/>
    <x v="2"/>
    <s v="milk"/>
    <n v="2"/>
    <s v="local"/>
    <n v="2"/>
    <s v="litre"/>
    <s v="day"/>
    <n v="1"/>
    <s v="litre"/>
    <s v="day"/>
    <n v="70"/>
    <n v="30"/>
    <n v="30"/>
  </r>
  <r>
    <s v="KE106"/>
    <x v="1"/>
    <x v="0"/>
    <s v="cattle"/>
    <x v="2"/>
    <s v="milk"/>
    <n v="2"/>
    <s v="local"/>
    <n v="2.5"/>
    <s v="litre"/>
    <s v="day"/>
    <n v="1.25"/>
    <s v="litre"/>
    <s v="day"/>
    <n v="70"/>
    <n v="40"/>
    <n v="30"/>
  </r>
  <r>
    <s v="KE108"/>
    <x v="1"/>
    <x v="0"/>
    <s v="cattle"/>
    <x v="2"/>
    <s v="milk"/>
    <n v="2"/>
    <s v="improved/mixed"/>
    <n v="3"/>
    <s v="litre"/>
    <s v="day"/>
    <n v="1.5"/>
    <s v="litre"/>
    <s v="day"/>
    <n v="30"/>
    <n v="30"/>
    <n v="70"/>
  </r>
  <r>
    <s v="KE116"/>
    <x v="4"/>
    <x v="0"/>
    <s v="cattle"/>
    <x v="2"/>
    <s v="milk"/>
    <n v="3"/>
    <s v="local"/>
    <n v="4"/>
    <s v="litre"/>
    <s v="day"/>
    <n v="1.3333333333333333"/>
    <s v="litre"/>
    <s v="day"/>
    <n v="50"/>
    <n v="50"/>
    <n v="50"/>
  </r>
  <r>
    <s v="KE131"/>
    <x v="0"/>
    <x v="0"/>
    <s v="cattle"/>
    <x v="2"/>
    <s v="milk"/>
    <n v="4"/>
    <s v="local"/>
    <n v="5"/>
    <s v="litre"/>
    <s v="day"/>
    <n v="1.25"/>
    <s v="litre"/>
    <s v="day"/>
    <n v="60"/>
    <n v="40"/>
    <n v="40"/>
  </r>
  <r>
    <s v="KE134"/>
    <x v="4"/>
    <x v="0"/>
    <s v="cattle"/>
    <x v="2"/>
    <s v="milk"/>
    <n v="1"/>
    <s v="local"/>
    <n v="1"/>
    <s v="litre"/>
    <s v="day"/>
    <n v="1"/>
    <s v="litre"/>
    <s v="day"/>
    <n v="0"/>
    <n v="40"/>
    <n v="100"/>
  </r>
  <r>
    <s v="KE150"/>
    <x v="0"/>
    <x v="0"/>
    <s v="cattle"/>
    <x v="2"/>
    <s v="milk"/>
    <n v="5"/>
    <s v="local"/>
    <n v="12"/>
    <s v="litre"/>
    <s v="day"/>
    <n v="2.4"/>
    <s v="litre"/>
    <s v="day"/>
    <n v="60"/>
    <n v="30"/>
    <n v="40"/>
  </r>
  <r>
    <s v="KE151"/>
    <x v="2"/>
    <x v="0"/>
    <s v="cattle"/>
    <x v="2"/>
    <s v="milk"/>
    <n v="3"/>
    <s v="local"/>
    <n v="6"/>
    <s v="cup"/>
    <s v="day"/>
    <n v="0.5"/>
    <s v="litre"/>
    <s v="day"/>
    <n v="40"/>
    <n v="10"/>
    <n v="60"/>
  </r>
  <r>
    <s v="KE156"/>
    <x v="2"/>
    <x v="0"/>
    <s v="cattle"/>
    <x v="2"/>
    <s v="milk"/>
    <n v="3"/>
    <s v="improved/mixed"/>
    <n v="70"/>
    <s v="litre"/>
    <s v="week"/>
    <n v="3.333333333333333"/>
    <s v="litre"/>
    <s v="day"/>
    <n v="80"/>
    <n v="40"/>
    <n v="20"/>
  </r>
  <r>
    <s v="KE165"/>
    <x v="0"/>
    <x v="0"/>
    <s v="cattle"/>
    <x v="2"/>
    <s v="milk"/>
    <n v="2"/>
    <s v="local"/>
    <n v="3"/>
    <s v="litre"/>
    <s v="day"/>
    <n v="1.5"/>
    <s v="litre"/>
    <s v="day"/>
    <n v="40"/>
    <n v="50"/>
    <n v="60"/>
  </r>
  <r>
    <s v="KE191"/>
    <x v="1"/>
    <x v="0"/>
    <s v="cattle"/>
    <x v="2"/>
    <s v="milk"/>
    <n v="1"/>
    <s v="local"/>
    <n v="1"/>
    <s v="litre"/>
    <s v="day"/>
    <n v="1"/>
    <s v="litre"/>
    <s v="day"/>
    <n v="50"/>
    <n v="40"/>
    <n v="50"/>
  </r>
  <r>
    <s v="KE099"/>
    <x v="0"/>
    <x v="1"/>
    <s v="goats"/>
    <x v="3"/>
    <s v="meat"/>
    <n v="4"/>
    <s v="local"/>
    <n v="4"/>
    <s v="animal"/>
    <s v="2 years"/>
    <n v="1"/>
    <s v="animal"/>
    <s v="2 years"/>
    <n v="75"/>
    <n v="4000"/>
    <n v="25"/>
  </r>
  <r>
    <s v="KE116"/>
    <x v="4"/>
    <x v="0"/>
    <s v="goats"/>
    <x v="3"/>
    <s v="meat"/>
    <n v="2"/>
    <s v="local"/>
    <n v="2"/>
    <s v="animal"/>
    <s v="2 years"/>
    <n v="1"/>
    <s v="animal"/>
    <s v="2 years"/>
    <n v="50"/>
    <n v="4000"/>
    <n v="50"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24">
  <r>
    <s v="KE003"/>
    <x v="0"/>
    <x v="0"/>
    <s v="cattle"/>
    <s v=""/>
    <n v="1"/>
    <s v="truck"/>
    <n v="4000"/>
    <s v="year"/>
    <n v="333.33333333333331"/>
    <s v="heaped; protected"/>
    <s v="beans+maize"/>
  </r>
  <r>
    <s v="KE005"/>
    <x v="0"/>
    <x v="1"/>
    <s v="cattle"/>
    <s v="dairy cow"/>
    <n v="3"/>
    <s v="wheelbarrow"/>
    <n v="120"/>
    <s v="week"/>
    <n v="480"/>
    <s v="heaped; protected"/>
    <s v="maize"/>
  </r>
  <r>
    <s v="KE039"/>
    <x v="0"/>
    <x v="0"/>
    <s v="cattle"/>
    <s v="cows"/>
    <n v="3"/>
    <s v="wheelbarrow"/>
    <n v="120"/>
    <s v="month"/>
    <n v="120"/>
    <s v="heaped; protected"/>
    <s v="All crops"/>
  </r>
  <r>
    <s v="KE043"/>
    <x v="0"/>
    <x v="1"/>
    <s v="poultry"/>
    <s v=""/>
    <m/>
    <s v=""/>
    <m/>
    <s v=""/>
    <m/>
    <s v="applied directly to fields"/>
    <s v="beans+maize+vegetables"/>
  </r>
  <r>
    <s v="KE047"/>
    <x v="0"/>
    <x v="2"/>
    <s v="cattle"/>
    <s v=""/>
    <n v="2"/>
    <s v="wheelbarrow"/>
    <n v="80"/>
    <s v="month"/>
    <n v="80"/>
    <s v="compost pit"/>
    <s v="beans+maize"/>
  </r>
  <r>
    <s v="KE050"/>
    <x v="0"/>
    <x v="3"/>
    <s v="cattle"/>
    <s v="dairy cows"/>
    <n v="1"/>
    <s v="tons"/>
    <n v="1000"/>
    <s v="year"/>
    <n v="83.333333333333329"/>
    <s v="compost pit"/>
    <s v="kales+maize"/>
  </r>
  <r>
    <s v="KE057"/>
    <x v="0"/>
    <x v="4"/>
    <s v="cattle"/>
    <s v=""/>
    <n v="1"/>
    <s v="tons"/>
    <n v="1000"/>
    <s v="year"/>
    <n v="83.333333333333329"/>
    <s v="heaped; protected"/>
    <s v="beans+maize"/>
  </r>
  <r>
    <s v="KE066"/>
    <x v="0"/>
    <x v="3"/>
    <s v="cattle"/>
    <s v=""/>
    <n v="3"/>
    <s v="wheelbarrow"/>
    <n v="120"/>
    <s v="month"/>
    <n v="120"/>
    <s v="heaped; protected"/>
    <s v="maize"/>
  </r>
  <r>
    <s v="KE072"/>
    <x v="0"/>
    <x v="2"/>
    <s v="cattle"/>
    <s v="cows"/>
    <n v="7"/>
    <s v="tons"/>
    <n v="7000"/>
    <s v="month"/>
    <n v="7000"/>
    <s v="heaped; not protected"/>
    <s v="maize"/>
  </r>
  <r>
    <s v="KE083"/>
    <x v="0"/>
    <x v="0"/>
    <s v="cattle"/>
    <s v=""/>
    <n v="30"/>
    <s v="trough"/>
    <n v="150"/>
    <s v="month"/>
    <n v="150"/>
    <s v="compost pit"/>
    <s v="beans+maize"/>
  </r>
  <r>
    <s v="KE085"/>
    <x v="0"/>
    <x v="1"/>
    <s v="cattle"/>
    <s v="bull"/>
    <n v="10"/>
    <s v="wheelbarrow"/>
    <n v="400"/>
    <s v="year"/>
    <n v="33.333333333333336"/>
    <s v="heaped; protected"/>
    <s v="banana+beans+maize"/>
  </r>
  <r>
    <s v="KE099"/>
    <x v="0"/>
    <x v="2"/>
    <s v="cattle"/>
    <s v=""/>
    <n v="40"/>
    <s v="wheelbarrow"/>
    <n v="1600"/>
    <s v="year"/>
    <n v="133.33333333333334"/>
    <s v="heaped; protected"/>
    <s v="beans+maize"/>
  </r>
  <r>
    <s v="KE104"/>
    <x v="1"/>
    <x v="2"/>
    <s v="cattle"/>
    <s v="bullock"/>
    <n v="7"/>
    <s v="bag"/>
    <n v="210"/>
    <s v="month"/>
    <n v="210"/>
    <s v="bag"/>
    <s v="maize+sorghum"/>
  </r>
  <r>
    <s v="KE106"/>
    <x v="1"/>
    <x v="1"/>
    <s v="cattle"/>
    <s v=""/>
    <n v="360"/>
    <s v="kilogram"/>
    <n v="360"/>
    <s v="year"/>
    <n v="30"/>
    <s v="applied directly to fields"/>
    <s v="All crops"/>
  </r>
  <r>
    <s v="KE108"/>
    <x v="1"/>
    <x v="3"/>
    <s v="cattle"/>
    <s v=""/>
    <n v="1"/>
    <s v="pickup"/>
    <n v="500"/>
    <s v="month"/>
    <n v="500"/>
    <s v="heaped; protected"/>
    <s v="beans+maize"/>
  </r>
  <r>
    <s v="KE109"/>
    <x v="1"/>
    <x v="0"/>
    <s v="cattle"/>
    <s v="cows+bullocks"/>
    <n v="2"/>
    <s v="wheelbarrow"/>
    <n v="80"/>
    <s v="month"/>
    <n v="80"/>
    <s v="heaped; protected"/>
    <s v="beans+maize+sweet potato"/>
  </r>
  <r>
    <s v="KE131"/>
    <x v="1"/>
    <x v="2"/>
    <s v="cattle"/>
    <s v="cows+bullocks+goats+sheep+chicken"/>
    <n v="2.5"/>
    <s v="wheelbarrow"/>
    <n v="100"/>
    <s v="month"/>
    <n v="170"/>
    <s v="heaped; protected"/>
    <s v="maize+vegetables"/>
  </r>
  <r>
    <s v="KE134"/>
    <x v="1"/>
    <x v="4"/>
    <s v="cattle"/>
    <s v=""/>
    <n v="3"/>
    <s v="trough"/>
    <n v="15"/>
    <s v="day"/>
    <n v="450"/>
    <s v="applied directly to fields"/>
    <s v="banana+beans+green grams+maize"/>
  </r>
  <r>
    <s v="KE150"/>
    <x v="1"/>
    <x v="2"/>
    <s v="cattle"/>
    <s v="cows+bullocks"/>
    <n v="10"/>
    <s v="debe"/>
    <n v="80"/>
    <s v="month"/>
    <n v="80"/>
    <s v="compost pit"/>
    <s v="maize"/>
  </r>
  <r>
    <s v="KE151"/>
    <x v="1"/>
    <x v="3"/>
    <s v="cattle"/>
    <s v=""/>
    <n v="1.5"/>
    <s v="bag"/>
    <n v="45"/>
    <s v="month"/>
    <n v="45"/>
    <s v="heaped; not protected"/>
    <s v="beans+maize"/>
  </r>
  <r>
    <s v="KE156"/>
    <x v="1"/>
    <x v="0"/>
    <s v="cattle"/>
    <s v=""/>
    <n v="2"/>
    <s v="wheelbarrow"/>
    <n v="80"/>
    <s v="month"/>
    <n v="80"/>
    <s v="applied directly to fields"/>
    <s v="All crops"/>
  </r>
  <r>
    <s v="KE165"/>
    <x v="1"/>
    <x v="2"/>
    <s v="cattle"/>
    <s v=""/>
    <n v="20"/>
    <s v="wheelbarrow"/>
    <n v="800"/>
    <s v="year"/>
    <n v="66.666666666666671"/>
    <s v="heaped; protected"/>
    <s v="maize"/>
  </r>
  <r>
    <s v="KE189"/>
    <x v="1"/>
    <x v="1"/>
    <s v="cattle"/>
    <s v="bullock+chicken"/>
    <n v="6"/>
    <s v="bag"/>
    <n v="180"/>
    <s v="month"/>
    <n v="220"/>
    <s v="heaped; protected"/>
    <s v="maize"/>
  </r>
  <r>
    <s v="KE195"/>
    <x v="1"/>
    <x v="4"/>
    <s v="goats"/>
    <s v=""/>
    <m/>
    <s v=""/>
    <m/>
    <s v=""/>
    <m/>
    <s v=""/>
    <s v="banana+beans+maiz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V1:W14" firstHeaderRow="1" firstDataRow="1" firstDataCol="1"/>
  <pivotFields count="3">
    <pivotField dataField="1" showAll="0">
      <items count="3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t="default"/>
      </items>
    </pivotField>
    <pivotField axis="axisRow" showAll="0">
      <items count="3">
        <item x="1"/>
        <item x="0"/>
        <item t="default"/>
      </items>
    </pivotField>
    <pivotField axis="axisRow" showAll="0">
      <items count="6">
        <item x="1"/>
        <item x="0"/>
        <item x="4"/>
        <item x="2"/>
        <item x="3"/>
        <item t="default"/>
      </items>
    </pivotField>
  </pivotFields>
  <rowFields count="2">
    <field x="1"/>
    <field x="2"/>
  </rowFields>
  <rowItems count="13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Count of Farm_Cod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S15:T49" firstHeaderRow="1" firstDataRow="1" firstDataCol="1"/>
  <pivotFields count="17">
    <pivotField showAll="0"/>
    <pivotField axis="axisRow" showAll="0">
      <items count="6">
        <item x="3"/>
        <item x="2"/>
        <item x="0"/>
        <item x="1"/>
        <item x="4"/>
        <item t="default"/>
      </items>
    </pivotField>
    <pivotField axis="axisRow" showAll="0">
      <items count="3">
        <item x="0"/>
        <item x="1"/>
        <item t="default"/>
      </items>
    </pivotField>
    <pivotField showAll="0"/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</pivotFields>
  <rowFields count="3">
    <field x="2"/>
    <field x="1"/>
    <field x="4"/>
  </rowFields>
  <rowItems count="34">
    <i>
      <x/>
    </i>
    <i r="1">
      <x/>
    </i>
    <i r="2">
      <x/>
    </i>
    <i r="2">
      <x v="1"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 r="2">
      <x v="2"/>
    </i>
    <i r="1">
      <x v="3"/>
    </i>
    <i r="2">
      <x/>
    </i>
    <i r="2">
      <x v="2"/>
    </i>
    <i r="1">
      <x v="4"/>
    </i>
    <i r="2">
      <x v="2"/>
    </i>
    <i r="2">
      <x v="3"/>
    </i>
    <i>
      <x v="1"/>
    </i>
    <i r="1">
      <x/>
    </i>
    <i r="2">
      <x v="2"/>
    </i>
    <i r="1">
      <x v="1"/>
    </i>
    <i r="2">
      <x v="2"/>
    </i>
    <i r="1">
      <x v="2"/>
    </i>
    <i r="2">
      <x v="1"/>
    </i>
    <i r="2">
      <x v="2"/>
    </i>
    <i r="2">
      <x v="3"/>
    </i>
    <i r="1">
      <x v="3"/>
    </i>
    <i r="2">
      <x v="1"/>
    </i>
    <i r="2">
      <x v="2"/>
    </i>
    <i r="1">
      <x v="4"/>
    </i>
    <i r="2">
      <x v="1"/>
    </i>
    <i r="2">
      <x v="2"/>
    </i>
    <i t="grand">
      <x/>
    </i>
  </rowItems>
  <colItems count="1">
    <i/>
  </colItems>
  <dataFields count="1">
    <dataField name="Average of productivity/animal" fld="11" subtotal="average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S3:T13" firstHeaderRow="1" firstDataRow="1" firstDataCol="1"/>
  <pivotFields count="17"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</pivotFields>
  <rowFields count="2">
    <field x="2"/>
    <field x="4"/>
  </rowFields>
  <rowItems count="10">
    <i>
      <x/>
    </i>
    <i r="1">
      <x/>
    </i>
    <i r="1">
      <x v="1"/>
    </i>
    <i r="1">
      <x v="2"/>
    </i>
    <i r="1">
      <x v="3"/>
    </i>
    <i>
      <x v="1"/>
    </i>
    <i r="1">
      <x v="1"/>
    </i>
    <i r="1">
      <x v="2"/>
    </i>
    <i r="1">
      <x v="3"/>
    </i>
    <i t="grand">
      <x/>
    </i>
  </rowItems>
  <colItems count="1">
    <i/>
  </colItems>
  <dataFields count="1">
    <dataField name="Average of productivity/animal" fld="11" subtotal="average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PivotTable5" cacheId="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2:B75" firstHeaderRow="1" firstDataRow="1" firstDataCol="1"/>
  <pivotFields count="12">
    <pivotField showAll="0"/>
    <pivotField axis="axisRow" showAll="0">
      <items count="3">
        <item x="1"/>
        <item x="0"/>
        <item t="default"/>
      </items>
    </pivotField>
    <pivotField axis="axisRow" showAll="0">
      <items count="6">
        <item x="1"/>
        <item x="0"/>
        <item x="2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</pivotFields>
  <rowFields count="2">
    <field x="1"/>
    <field x="2"/>
  </rowFields>
  <rowItems count="13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Average of amount (kg/month)" fld="9" subtotal="average" baseField="1" baseItem="0"/>
  </dataFields>
  <formats count="3">
    <format dxfId="2">
      <pivotArea collapsedLevelsAreSubtotals="1" fieldPosition="0">
        <references count="2">
          <reference field="1" count="1" selected="0">
            <x v="0"/>
          </reference>
          <reference field="2" count="0"/>
        </references>
      </pivotArea>
    </format>
    <format dxfId="1">
      <pivotArea collapsedLevelsAreSubtotals="1" fieldPosition="0">
        <references count="1">
          <reference field="1" count="1">
            <x v="1"/>
          </reference>
        </references>
      </pivotArea>
    </format>
    <format dxfId="0">
      <pivotArea collapsedLevelsAreSubtotals="1" fieldPosition="0">
        <references count="2">
          <reference field="1" count="1" selected="0">
            <x v="1"/>
          </reference>
          <reference field="2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PivotTable19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O51:P63" firstHeaderRow="1" firstDataRow="1" firstDataCol="1"/>
  <pivotFields count="12">
    <pivotField dataField="1" showAl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1"/>
        <item x="4"/>
        <item x="2"/>
        <item x="3"/>
        <item x="0"/>
        <item t="default"/>
      </items>
    </pivotField>
    <pivotField showAll="0"/>
  </pivotFields>
  <rowFields count="2">
    <field x="1"/>
    <field x="10"/>
  </rowFields>
  <rowItems count="12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2"/>
    </i>
    <i r="1">
      <x v="3"/>
    </i>
    <i r="1">
      <x v="4"/>
    </i>
    <i t="grand">
      <x/>
    </i>
  </rowItems>
  <colItems count="1">
    <i/>
  </colItems>
  <dataFields count="1">
    <dataField name="Count of Farm_Cod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7" cacheId="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P2:Q39" firstHeaderRow="1" firstDataRow="1" firstDataCol="1"/>
  <pivotFields count="10">
    <pivotField dataField="1" showAll="0"/>
    <pivotField axis="axisRow" showAll="0">
      <items count="6">
        <item x="1"/>
        <item x="0"/>
        <item x="4"/>
        <item x="2"/>
        <item x="3"/>
        <item t="default"/>
      </items>
    </pivotField>
    <pivotField axis="axisRow" showAll="0">
      <items count="3">
        <item x="1"/>
        <item x="0"/>
        <item t="default"/>
      </items>
    </pivotField>
    <pivotField axis="axisRow" showAll="0">
      <items count="5">
        <item x="0"/>
        <item x="2"/>
        <item x="1"/>
        <item x="3"/>
        <item t="default"/>
      </items>
    </pivotField>
    <pivotField showAll="0"/>
    <pivotField showAll="0"/>
    <pivotField showAll="0"/>
    <pivotField showAll="0"/>
    <pivotField showAll="0"/>
    <pivotField showAll="0"/>
  </pivotFields>
  <rowFields count="3">
    <field x="2"/>
    <field x="1"/>
    <field x="3"/>
  </rowFields>
  <rowItems count="37">
    <i>
      <x/>
    </i>
    <i r="1">
      <x/>
    </i>
    <i r="2">
      <x/>
    </i>
    <i r="2">
      <x v="2"/>
    </i>
    <i r="1">
      <x v="1"/>
    </i>
    <i r="2">
      <x/>
    </i>
    <i r="2">
      <x v="2"/>
    </i>
    <i r="1">
      <x v="2"/>
    </i>
    <i r="2">
      <x/>
    </i>
    <i r="2">
      <x v="1"/>
    </i>
    <i r="2">
      <x v="2"/>
    </i>
    <i r="2">
      <x v="3"/>
    </i>
    <i r="1">
      <x v="3"/>
    </i>
    <i r="2">
      <x/>
    </i>
    <i r="2">
      <x v="1"/>
    </i>
    <i r="1">
      <x v="4"/>
    </i>
    <i r="2">
      <x/>
    </i>
    <i r="2">
      <x v="1"/>
    </i>
    <i>
      <x v="1"/>
    </i>
    <i r="1">
      <x/>
    </i>
    <i r="2">
      <x/>
    </i>
    <i r="2">
      <x v="2"/>
    </i>
    <i r="1">
      <x v="1"/>
    </i>
    <i r="2">
      <x/>
    </i>
    <i r="1">
      <x v="2"/>
    </i>
    <i r="2">
      <x/>
    </i>
    <i r="2">
      <x v="1"/>
    </i>
    <i r="2">
      <x v="2"/>
    </i>
    <i r="1">
      <x v="3"/>
    </i>
    <i r="2">
      <x/>
    </i>
    <i r="2">
      <x v="1"/>
    </i>
    <i r="2">
      <x v="2"/>
    </i>
    <i r="1">
      <x v="4"/>
    </i>
    <i r="2">
      <x/>
    </i>
    <i r="2">
      <x v="1"/>
    </i>
    <i r="2">
      <x v="2"/>
    </i>
    <i t="grand">
      <x/>
    </i>
  </rowItems>
  <colItems count="1">
    <i/>
  </colItems>
  <dataFields count="1">
    <dataField name="Count of Farm_Cod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6" cacheId="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L2:M42" firstHeaderRow="1" firstDataRow="1" firstDataCol="1"/>
  <pivotFields count="10">
    <pivotField showAll="0"/>
    <pivotField axis="axisRow" showAll="0">
      <items count="7">
        <item x="1"/>
        <item x="0"/>
        <item x="4"/>
        <item x="2"/>
        <item x="3"/>
        <item x="5"/>
        <item t="default"/>
      </items>
    </pivotField>
    <pivotField axis="axisRow" showAll="0">
      <items count="4">
        <item x="1"/>
        <item x="0"/>
        <item x="2"/>
        <item t="default"/>
      </items>
    </pivotField>
    <pivotField axis="axisRow" showAll="0">
      <items count="6">
        <item x="0"/>
        <item x="2"/>
        <item x="1"/>
        <item x="3"/>
        <item x="4"/>
        <item t="default"/>
      </items>
    </pivotField>
    <pivotField dataField="1" showAll="0"/>
    <pivotField showAll="0"/>
    <pivotField showAll="0"/>
    <pivotField showAll="0"/>
    <pivotField showAll="0"/>
    <pivotField showAll="0"/>
  </pivotFields>
  <rowFields count="3">
    <field x="2"/>
    <field x="1"/>
    <field x="3"/>
  </rowFields>
  <rowItems count="40">
    <i>
      <x/>
    </i>
    <i r="1">
      <x/>
    </i>
    <i r="2">
      <x/>
    </i>
    <i r="2">
      <x v="2"/>
    </i>
    <i r="1">
      <x v="1"/>
    </i>
    <i r="2">
      <x/>
    </i>
    <i r="2">
      <x v="2"/>
    </i>
    <i r="1">
      <x v="2"/>
    </i>
    <i r="2">
      <x/>
    </i>
    <i r="2">
      <x v="1"/>
    </i>
    <i r="2">
      <x v="2"/>
    </i>
    <i r="2">
      <x v="3"/>
    </i>
    <i r="1">
      <x v="3"/>
    </i>
    <i r="2">
      <x/>
    </i>
    <i r="2">
      <x v="1"/>
    </i>
    <i r="1">
      <x v="4"/>
    </i>
    <i r="2">
      <x/>
    </i>
    <i r="2">
      <x v="1"/>
    </i>
    <i>
      <x v="1"/>
    </i>
    <i r="1">
      <x/>
    </i>
    <i r="2">
      <x/>
    </i>
    <i r="2">
      <x v="2"/>
    </i>
    <i r="1">
      <x v="1"/>
    </i>
    <i r="2">
      <x/>
    </i>
    <i r="1">
      <x v="2"/>
    </i>
    <i r="2">
      <x/>
    </i>
    <i r="2">
      <x v="1"/>
    </i>
    <i r="2">
      <x v="2"/>
    </i>
    <i r="1">
      <x v="3"/>
    </i>
    <i r="2">
      <x/>
    </i>
    <i r="2">
      <x v="1"/>
    </i>
    <i r="2">
      <x v="2"/>
    </i>
    <i r="1">
      <x v="4"/>
    </i>
    <i r="2">
      <x/>
    </i>
    <i r="2">
      <x v="1"/>
    </i>
    <i r="2">
      <x v="2"/>
    </i>
    <i>
      <x v="2"/>
    </i>
    <i r="1">
      <x v="5"/>
    </i>
    <i r="2">
      <x v="4"/>
    </i>
    <i t="grand">
      <x/>
    </i>
  </rowItems>
  <colItems count="1">
    <i/>
  </colItems>
  <dataFields count="1">
    <dataField name="Average of Ct_LCluster" fld="4" subtotal="average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7" cacheId="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E1:AI17" firstHeaderRow="1" firstDataRow="2" firstDataCol="1"/>
  <pivotFields count="7">
    <pivotField dataField="1" showAll="0"/>
    <pivotField axis="axisRow" showAll="0">
      <items count="4">
        <item x="1"/>
        <item x="0"/>
        <item x="2"/>
        <item t="default"/>
      </items>
    </pivotField>
    <pivotField axis="axisRow" showAll="0">
      <items count="7">
        <item x="1"/>
        <item x="0"/>
        <item x="4"/>
        <item x="2"/>
        <item x="3"/>
        <item x="5"/>
        <item t="default"/>
      </items>
    </pivotField>
    <pivotField showAll="0"/>
    <pivotField axis="axisCol" showAll="0">
      <items count="4">
        <item x="1"/>
        <item x="0"/>
        <item x="2"/>
        <item t="default"/>
      </items>
    </pivotField>
    <pivotField showAll="0"/>
    <pivotField showAll="0">
      <items count="4">
        <item x="0"/>
        <item x="1"/>
        <item x="2"/>
        <item t="default"/>
      </items>
    </pivotField>
  </pivotFields>
  <rowFields count="2">
    <field x="1"/>
    <field x="2"/>
  </rowFields>
  <rowItems count="15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 v="5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Count of farm cod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5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S1:U14" firstHeaderRow="0" firstDataRow="1" firstDataCol="1"/>
  <pivotFields count="8">
    <pivotField showAll="0"/>
    <pivotField axis="axisRow" showAll="0">
      <items count="3">
        <item x="1"/>
        <item x="0"/>
        <item t="default"/>
      </items>
    </pivotField>
    <pivotField axis="axisRow" showAll="0">
      <items count="6">
        <item x="1"/>
        <item x="0"/>
        <item x="4"/>
        <item x="2"/>
        <item x="3"/>
        <item t="default"/>
      </items>
    </pivotField>
    <pivotField dataField="1" showAll="0"/>
    <pivotField dataField="1" showAll="0"/>
    <pivotField showAll="0"/>
    <pivotField showAll="0"/>
    <pivotField showAll="0"/>
  </pivotFields>
  <rowFields count="2">
    <field x="1"/>
    <field x="2"/>
  </rowFields>
  <rowItems count="13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cattle" fld="3" subtotal="average" baseField="1" baseItem="0"/>
    <dataField name="Average of goats" fld="4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4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P1:Q14" firstHeaderRow="1" firstDataRow="1" firstDataCol="1"/>
  <pivotFields count="8">
    <pivotField showAll="0"/>
    <pivotField axis="axisRow" showAll="0">
      <items count="3">
        <item x="1"/>
        <item x="0"/>
        <item t="default"/>
      </items>
    </pivotField>
    <pivotField axis="axisRow" showAll="0">
      <items count="6">
        <item x="1"/>
        <item x="0"/>
        <item x="4"/>
        <item x="2"/>
        <item x="3"/>
        <item t="default"/>
      </items>
    </pivotField>
    <pivotField showAll="0"/>
    <pivotField showAll="0"/>
    <pivotField showAll="0"/>
    <pivotField showAll="0"/>
    <pivotField dataField="1" showAll="0"/>
  </pivotFields>
  <rowFields count="2">
    <field x="1"/>
    <field x="2"/>
  </rowFields>
  <rowItems count="13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Average of TLU" fld="7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11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I2:AJ23" firstHeaderRow="1" firstDataRow="1" firstDataCol="1"/>
  <pivotFields count="25">
    <pivotField dataField="1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axis="axisRow" showAll="0">
      <items count="4">
        <item x="1"/>
        <item x="0"/>
        <item x="2"/>
        <item t="default"/>
      </items>
    </pivotField>
    <pivotField axis="axisRow" showAll="0">
      <items count="6">
        <item x="0"/>
        <item x="2"/>
        <item x="1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</pivotFields>
  <rowFields count="3">
    <field x="1"/>
    <field x="2"/>
    <field x="22"/>
  </rowFields>
  <rowItems count="21">
    <i>
      <x/>
    </i>
    <i r="1">
      <x/>
    </i>
    <i r="2">
      <x v="1"/>
    </i>
    <i r="1">
      <x v="1"/>
    </i>
    <i r="2">
      <x v="1"/>
    </i>
    <i r="1">
      <x v="2"/>
    </i>
    <i r="2">
      <x/>
    </i>
    <i r="1">
      <x v="3"/>
    </i>
    <i r="2">
      <x v="1"/>
    </i>
    <i>
      <x v="1"/>
    </i>
    <i r="1">
      <x/>
    </i>
    <i r="2">
      <x/>
    </i>
    <i r="2">
      <x v="1"/>
    </i>
    <i r="1">
      <x v="1"/>
    </i>
    <i r="2">
      <x v="1"/>
    </i>
    <i r="1">
      <x v="2"/>
    </i>
    <i r="2">
      <x/>
    </i>
    <i>
      <x v="2"/>
    </i>
    <i r="1">
      <x v="4"/>
    </i>
    <i r="2">
      <x v="2"/>
    </i>
    <i t="grand">
      <x/>
    </i>
  </rowItems>
  <colItems count="1">
    <i/>
  </colItems>
  <dataFields count="1">
    <dataField name="Count of Farm_Cod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10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E2:AF24" firstHeaderRow="1" firstDataRow="1" firstDataCol="1"/>
  <pivotFields count="25">
    <pivotField dataField="1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axis="axisRow" showAll="0">
      <items count="4">
        <item x="1"/>
        <item x="0"/>
        <item x="2"/>
        <item t="default"/>
      </items>
    </pivotField>
    <pivotField axis="axisRow" showAll="0">
      <items count="6">
        <item x="0"/>
        <item x="2"/>
        <item x="1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3">
    <field x="1"/>
    <field x="2"/>
    <field x="12"/>
  </rowFields>
  <rowItems count="22">
    <i>
      <x/>
    </i>
    <i r="1">
      <x/>
    </i>
    <i r="2">
      <x/>
    </i>
    <i r="2">
      <x v="1"/>
    </i>
    <i r="1">
      <x v="1"/>
    </i>
    <i r="2">
      <x/>
    </i>
    <i r="1">
      <x v="2"/>
    </i>
    <i r="2">
      <x/>
    </i>
    <i r="1">
      <x v="3"/>
    </i>
    <i r="2">
      <x/>
    </i>
    <i>
      <x v="1"/>
    </i>
    <i r="1">
      <x/>
    </i>
    <i r="2">
      <x/>
    </i>
    <i r="2">
      <x v="1"/>
    </i>
    <i r="1">
      <x v="1"/>
    </i>
    <i r="2">
      <x/>
    </i>
    <i r="1">
      <x v="2"/>
    </i>
    <i r="2">
      <x/>
    </i>
    <i>
      <x v="2"/>
    </i>
    <i r="1">
      <x v="4"/>
    </i>
    <i r="2">
      <x v="2"/>
    </i>
    <i t="grand">
      <x/>
    </i>
  </rowItems>
  <colItems count="1">
    <i/>
  </colItems>
  <dataFields count="1">
    <dataField name="Count of Farm_Cod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PivotTable9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A2:AB23" firstHeaderRow="1" firstDataRow="1" firstDataCol="1"/>
  <pivotFields count="25">
    <pivotField dataField="1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axis="axisRow" showAll="0">
      <items count="4">
        <item x="1"/>
        <item x="0"/>
        <item x="2"/>
        <item t="default"/>
      </items>
    </pivotField>
    <pivotField axis="axisRow" showAll="0">
      <items count="6">
        <item x="0"/>
        <item x="2"/>
        <item x="1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3">
    <field x="1"/>
    <field x="2"/>
    <field x="9"/>
  </rowFields>
  <rowItems count="21">
    <i>
      <x/>
    </i>
    <i r="1">
      <x/>
    </i>
    <i r="2">
      <x v="1"/>
    </i>
    <i r="1">
      <x v="1"/>
    </i>
    <i r="2">
      <x/>
    </i>
    <i r="1">
      <x v="2"/>
    </i>
    <i r="2">
      <x/>
    </i>
    <i r="1">
      <x v="3"/>
    </i>
    <i r="2">
      <x/>
    </i>
    <i>
      <x v="1"/>
    </i>
    <i r="1">
      <x/>
    </i>
    <i r="2">
      <x v="1"/>
    </i>
    <i r="1">
      <x v="1"/>
    </i>
    <i r="2">
      <x/>
    </i>
    <i r="2">
      <x v="1"/>
    </i>
    <i r="1">
      <x v="2"/>
    </i>
    <i r="2">
      <x/>
    </i>
    <i>
      <x v="2"/>
    </i>
    <i r="1">
      <x v="4"/>
    </i>
    <i r="2">
      <x v="2"/>
    </i>
    <i t="grand">
      <x/>
    </i>
  </rowItems>
  <colItems count="1">
    <i/>
  </colItems>
  <dataFields count="1">
    <dataField name="Count of Farm_Cod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9.xml"/><Relationship Id="rId2" Type="http://schemas.openxmlformats.org/officeDocument/2006/relationships/pivotTable" Target="../pivotTables/pivotTable8.xml"/><Relationship Id="rId1" Type="http://schemas.openxmlformats.org/officeDocument/2006/relationships/pivotTable" Target="../pivotTables/pivotTable7.xml"/><Relationship Id="rId4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11.xml"/><Relationship Id="rId1" Type="http://schemas.openxmlformats.org/officeDocument/2006/relationships/pivotTable" Target="../pivotTables/pivotTable10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13.xml"/><Relationship Id="rId1" Type="http://schemas.openxmlformats.org/officeDocument/2006/relationships/pivotTable" Target="../pivotTables/pivot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6"/>
  <sheetViews>
    <sheetView workbookViewId="0">
      <selection sqref="A1:XFD1048576"/>
    </sheetView>
  </sheetViews>
  <sheetFormatPr defaultRowHeight="15" x14ac:dyDescent="0.25"/>
  <sheetData>
    <row r="1" spans="1:24" s="4" customFormat="1" x14ac:dyDescent="0.25">
      <c r="A1" s="20" t="s">
        <v>1</v>
      </c>
      <c r="B1" s="20" t="s">
        <v>0</v>
      </c>
      <c r="C1" s="20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0" t="s">
        <v>7</v>
      </c>
      <c r="I1" s="20" t="s">
        <v>8</v>
      </c>
      <c r="J1" s="20" t="s">
        <v>9</v>
      </c>
      <c r="K1" s="20" t="s">
        <v>10</v>
      </c>
      <c r="L1" s="20" t="s">
        <v>11</v>
      </c>
      <c r="M1" s="20" t="s">
        <v>12</v>
      </c>
      <c r="N1" s="20" t="s">
        <v>13</v>
      </c>
      <c r="O1" s="20" t="s">
        <v>14</v>
      </c>
      <c r="P1" s="20" t="s">
        <v>15</v>
      </c>
      <c r="Q1" s="20" t="s">
        <v>16</v>
      </c>
      <c r="R1" s="20" t="s">
        <v>17</v>
      </c>
      <c r="S1" s="20" t="s">
        <v>18</v>
      </c>
      <c r="T1" s="20" t="s">
        <v>19</v>
      </c>
      <c r="U1" s="20" t="s">
        <v>20</v>
      </c>
      <c r="V1" s="20" t="s">
        <v>21</v>
      </c>
      <c r="W1" s="20" t="s">
        <v>22</v>
      </c>
      <c r="X1" s="20" t="s">
        <v>23</v>
      </c>
    </row>
    <row r="2" spans="1:24" x14ac:dyDescent="0.25">
      <c r="A2" s="21" t="s">
        <v>25</v>
      </c>
      <c r="B2" s="21" t="s">
        <v>24</v>
      </c>
      <c r="C2" s="22">
        <v>3</v>
      </c>
      <c r="D2" s="22">
        <v>0</v>
      </c>
      <c r="E2" s="22">
        <v>3</v>
      </c>
      <c r="F2" s="22">
        <v>0</v>
      </c>
      <c r="G2" s="22">
        <v>1</v>
      </c>
      <c r="H2" s="22">
        <v>2</v>
      </c>
      <c r="I2" s="21" t="s">
        <v>26</v>
      </c>
      <c r="J2" s="21" t="s">
        <v>27</v>
      </c>
      <c r="K2" s="21" t="s">
        <v>47</v>
      </c>
      <c r="L2" s="21" t="s">
        <v>26</v>
      </c>
      <c r="M2" s="22">
        <v>40</v>
      </c>
      <c r="N2" s="21" t="s">
        <v>27</v>
      </c>
      <c r="O2" s="21" t="s">
        <v>47</v>
      </c>
      <c r="P2" s="21" t="s">
        <v>27</v>
      </c>
      <c r="Q2" s="21" t="s">
        <v>32</v>
      </c>
      <c r="R2" s="21" t="s">
        <v>29</v>
      </c>
      <c r="S2" s="22">
        <v>0</v>
      </c>
      <c r="T2" s="21" t="s">
        <v>160</v>
      </c>
      <c r="U2" s="22">
        <v>0</v>
      </c>
      <c r="V2" s="21" t="s">
        <v>26</v>
      </c>
      <c r="W2" s="21" t="s">
        <v>27</v>
      </c>
      <c r="X2" s="21" t="s">
        <v>44</v>
      </c>
    </row>
    <row r="3" spans="1:24" x14ac:dyDescent="0.25">
      <c r="A3" s="21" t="s">
        <v>30</v>
      </c>
      <c r="B3" s="21" t="s">
        <v>63</v>
      </c>
      <c r="C3" s="22">
        <v>5</v>
      </c>
      <c r="D3" s="22">
        <v>5</v>
      </c>
      <c r="E3" s="22">
        <v>0</v>
      </c>
      <c r="F3" s="22">
        <v>0</v>
      </c>
      <c r="G3" s="22">
        <v>1</v>
      </c>
      <c r="H3" s="22">
        <v>4</v>
      </c>
      <c r="I3" s="21" t="s">
        <v>29</v>
      </c>
      <c r="J3" s="21" t="s">
        <v>160</v>
      </c>
      <c r="K3" s="21" t="s">
        <v>160</v>
      </c>
      <c r="L3" s="21" t="s">
        <v>29</v>
      </c>
      <c r="M3" s="22">
        <v>0</v>
      </c>
      <c r="N3" s="21" t="s">
        <v>160</v>
      </c>
      <c r="O3" s="21" t="s">
        <v>160</v>
      </c>
      <c r="P3" s="21" t="s">
        <v>160</v>
      </c>
      <c r="Q3" s="21" t="s">
        <v>160</v>
      </c>
      <c r="R3" s="21" t="s">
        <v>29</v>
      </c>
      <c r="S3" s="22">
        <v>0</v>
      </c>
      <c r="T3" s="21" t="s">
        <v>160</v>
      </c>
      <c r="U3" s="22">
        <v>0</v>
      </c>
      <c r="V3" s="21" t="s">
        <v>29</v>
      </c>
      <c r="W3" s="21" t="s">
        <v>160</v>
      </c>
      <c r="X3" s="21" t="s">
        <v>160</v>
      </c>
    </row>
    <row r="4" spans="1:24" x14ac:dyDescent="0.25">
      <c r="A4" s="21" t="s">
        <v>30</v>
      </c>
      <c r="B4" s="21" t="s">
        <v>24</v>
      </c>
      <c r="C4" s="22">
        <v>2</v>
      </c>
      <c r="D4" s="22">
        <v>0</v>
      </c>
      <c r="E4" s="22">
        <v>2</v>
      </c>
      <c r="F4" s="22">
        <v>0</v>
      </c>
      <c r="G4" s="22">
        <v>0</v>
      </c>
      <c r="H4" s="22">
        <v>2</v>
      </c>
      <c r="I4" s="21" t="s">
        <v>26</v>
      </c>
      <c r="J4" s="21" t="s">
        <v>27</v>
      </c>
      <c r="K4" s="21" t="s">
        <v>32</v>
      </c>
      <c r="L4" s="21" t="s">
        <v>26</v>
      </c>
      <c r="M4" s="22">
        <v>50</v>
      </c>
      <c r="N4" s="21" t="s">
        <v>27</v>
      </c>
      <c r="O4" s="21" t="s">
        <v>32</v>
      </c>
      <c r="P4" s="21" t="s">
        <v>160</v>
      </c>
      <c r="Q4" s="21" t="s">
        <v>160</v>
      </c>
      <c r="R4" s="21" t="s">
        <v>29</v>
      </c>
      <c r="S4" s="22">
        <v>0</v>
      </c>
      <c r="T4" s="21" t="s">
        <v>160</v>
      </c>
      <c r="U4" s="22">
        <v>0</v>
      </c>
      <c r="V4" s="21" t="s">
        <v>26</v>
      </c>
      <c r="W4" s="21" t="s">
        <v>27</v>
      </c>
      <c r="X4" s="21" t="s">
        <v>32</v>
      </c>
    </row>
    <row r="5" spans="1:24" x14ac:dyDescent="0.25">
      <c r="A5" s="21" t="s">
        <v>31</v>
      </c>
      <c r="B5" s="21" t="s">
        <v>63</v>
      </c>
      <c r="C5" s="22">
        <v>12</v>
      </c>
      <c r="D5" s="22">
        <v>12</v>
      </c>
      <c r="E5" s="22">
        <v>0</v>
      </c>
      <c r="F5" s="22">
        <v>0</v>
      </c>
      <c r="G5" s="22">
        <v>3</v>
      </c>
      <c r="H5" s="22">
        <v>9</v>
      </c>
      <c r="I5" s="21" t="s">
        <v>29</v>
      </c>
      <c r="J5" s="21" t="s">
        <v>160</v>
      </c>
      <c r="K5" s="21" t="s">
        <v>160</v>
      </c>
      <c r="L5" s="21" t="s">
        <v>29</v>
      </c>
      <c r="M5" s="22">
        <v>0</v>
      </c>
      <c r="N5" s="21" t="s">
        <v>160</v>
      </c>
      <c r="O5" s="21" t="s">
        <v>160</v>
      </c>
      <c r="P5" s="21" t="s">
        <v>160</v>
      </c>
      <c r="Q5" s="21" t="s">
        <v>160</v>
      </c>
      <c r="R5" s="21" t="s">
        <v>29</v>
      </c>
      <c r="S5" s="22">
        <v>0</v>
      </c>
      <c r="T5" s="21" t="s">
        <v>160</v>
      </c>
      <c r="U5" s="22">
        <v>0</v>
      </c>
      <c r="V5" s="21" t="s">
        <v>29</v>
      </c>
      <c r="W5" s="21" t="s">
        <v>160</v>
      </c>
      <c r="X5" s="21" t="s">
        <v>160</v>
      </c>
    </row>
    <row r="6" spans="1:24" x14ac:dyDescent="0.25">
      <c r="A6" s="21" t="s">
        <v>31</v>
      </c>
      <c r="B6" s="21" t="s">
        <v>24</v>
      </c>
      <c r="C6" s="22">
        <v>3</v>
      </c>
      <c r="D6" s="22">
        <v>0</v>
      </c>
      <c r="E6" s="22">
        <v>3</v>
      </c>
      <c r="F6" s="22">
        <v>0</v>
      </c>
      <c r="G6" s="22">
        <v>0</v>
      </c>
      <c r="H6" s="22">
        <v>3</v>
      </c>
      <c r="I6" s="21" t="s">
        <v>26</v>
      </c>
      <c r="J6" s="21" t="s">
        <v>27</v>
      </c>
      <c r="K6" s="21" t="s">
        <v>32</v>
      </c>
      <c r="L6" s="21" t="s">
        <v>29</v>
      </c>
      <c r="M6" s="22">
        <v>0</v>
      </c>
      <c r="N6" s="21" t="s">
        <v>160</v>
      </c>
      <c r="O6" s="21" t="s">
        <v>160</v>
      </c>
      <c r="P6" s="21" t="s">
        <v>160</v>
      </c>
      <c r="Q6" s="21" t="s">
        <v>160</v>
      </c>
      <c r="R6" s="21" t="s">
        <v>29</v>
      </c>
      <c r="S6" s="22">
        <v>0</v>
      </c>
      <c r="T6" s="21" t="s">
        <v>160</v>
      </c>
      <c r="U6" s="22">
        <v>0</v>
      </c>
      <c r="V6" s="21" t="s">
        <v>29</v>
      </c>
      <c r="W6" s="21" t="s">
        <v>160</v>
      </c>
      <c r="X6" s="21" t="s">
        <v>160</v>
      </c>
    </row>
    <row r="7" spans="1:24" x14ac:dyDescent="0.25">
      <c r="A7" s="21" t="s">
        <v>108</v>
      </c>
      <c r="B7" s="21" t="s">
        <v>63</v>
      </c>
      <c r="C7" s="22">
        <v>12</v>
      </c>
      <c r="D7" s="22">
        <v>12</v>
      </c>
      <c r="E7" s="22">
        <v>0</v>
      </c>
      <c r="F7" s="22">
        <v>0</v>
      </c>
      <c r="G7" s="22">
        <v>2</v>
      </c>
      <c r="H7" s="22">
        <v>10</v>
      </c>
      <c r="I7" s="21" t="s">
        <v>29</v>
      </c>
      <c r="J7" s="21" t="s">
        <v>160</v>
      </c>
      <c r="K7" s="21" t="s">
        <v>160</v>
      </c>
      <c r="L7" s="21" t="s">
        <v>29</v>
      </c>
      <c r="M7" s="22">
        <v>0</v>
      </c>
      <c r="N7" s="21" t="s">
        <v>160</v>
      </c>
      <c r="O7" s="21" t="s">
        <v>160</v>
      </c>
      <c r="P7" s="21" t="s">
        <v>160</v>
      </c>
      <c r="Q7" s="21" t="s">
        <v>160</v>
      </c>
      <c r="R7" s="21" t="s">
        <v>29</v>
      </c>
      <c r="S7" s="22">
        <v>0</v>
      </c>
      <c r="T7" s="21" t="s">
        <v>160</v>
      </c>
      <c r="U7" s="22">
        <v>0</v>
      </c>
      <c r="V7" s="21" t="s">
        <v>29</v>
      </c>
      <c r="W7" s="21" t="s">
        <v>160</v>
      </c>
      <c r="X7" s="21" t="s">
        <v>160</v>
      </c>
    </row>
    <row r="8" spans="1:24" x14ac:dyDescent="0.25">
      <c r="A8" s="21" t="s">
        <v>108</v>
      </c>
      <c r="B8" s="21" t="s">
        <v>24</v>
      </c>
      <c r="C8" s="22">
        <v>6</v>
      </c>
      <c r="D8" s="22">
        <v>0</v>
      </c>
      <c r="E8" s="22">
        <v>6</v>
      </c>
      <c r="F8" s="22">
        <v>0</v>
      </c>
      <c r="G8" s="22">
        <v>0</v>
      </c>
      <c r="H8" s="22">
        <v>6</v>
      </c>
      <c r="I8" s="21" t="s">
        <v>26</v>
      </c>
      <c r="J8" s="21" t="s">
        <v>27</v>
      </c>
      <c r="K8" s="21" t="s">
        <v>32</v>
      </c>
      <c r="L8" s="21" t="s">
        <v>26</v>
      </c>
      <c r="M8" s="22">
        <v>40</v>
      </c>
      <c r="N8" s="21" t="s">
        <v>27</v>
      </c>
      <c r="O8" s="21" t="s">
        <v>32</v>
      </c>
      <c r="P8" s="21" t="s">
        <v>27</v>
      </c>
      <c r="Q8" s="21" t="s">
        <v>32</v>
      </c>
      <c r="R8" s="21" t="s">
        <v>29</v>
      </c>
      <c r="S8" s="22">
        <v>0</v>
      </c>
      <c r="T8" s="21" t="s">
        <v>160</v>
      </c>
      <c r="U8" s="22">
        <v>0</v>
      </c>
      <c r="V8" s="21" t="s">
        <v>26</v>
      </c>
      <c r="W8" s="21" t="s">
        <v>27</v>
      </c>
      <c r="X8" s="21" t="s">
        <v>32</v>
      </c>
    </row>
    <row r="9" spans="1:24" x14ac:dyDescent="0.25">
      <c r="A9" s="21" t="s">
        <v>108</v>
      </c>
      <c r="B9" s="21" t="s">
        <v>61</v>
      </c>
      <c r="C9" s="22">
        <v>3</v>
      </c>
      <c r="D9" s="22">
        <v>3</v>
      </c>
      <c r="E9" s="22">
        <v>0</v>
      </c>
      <c r="F9" s="22">
        <v>0</v>
      </c>
      <c r="G9" s="22">
        <v>1</v>
      </c>
      <c r="H9" s="22">
        <v>2</v>
      </c>
      <c r="I9" s="21" t="s">
        <v>26</v>
      </c>
      <c r="J9" s="21" t="s">
        <v>34</v>
      </c>
      <c r="K9" s="21" t="s">
        <v>47</v>
      </c>
      <c r="L9" s="21" t="s">
        <v>29</v>
      </c>
      <c r="M9" s="22">
        <v>0</v>
      </c>
      <c r="N9" s="21" t="s">
        <v>160</v>
      </c>
      <c r="O9" s="21" t="s">
        <v>160</v>
      </c>
      <c r="P9" s="21" t="s">
        <v>160</v>
      </c>
      <c r="Q9" s="21" t="s">
        <v>160</v>
      </c>
      <c r="R9" s="21" t="s">
        <v>29</v>
      </c>
      <c r="S9" s="22">
        <v>0</v>
      </c>
      <c r="T9" s="21" t="s">
        <v>160</v>
      </c>
      <c r="U9" s="22">
        <v>0</v>
      </c>
      <c r="V9" s="21" t="s">
        <v>26</v>
      </c>
      <c r="W9" s="21" t="s">
        <v>34</v>
      </c>
      <c r="X9" s="21" t="s">
        <v>47</v>
      </c>
    </row>
    <row r="10" spans="1:24" x14ac:dyDescent="0.25">
      <c r="A10" s="21" t="s">
        <v>33</v>
      </c>
      <c r="B10" s="21" t="s">
        <v>24</v>
      </c>
      <c r="C10" s="22">
        <v>2</v>
      </c>
      <c r="D10" s="22">
        <v>2</v>
      </c>
      <c r="E10" s="22">
        <v>0</v>
      </c>
      <c r="F10" s="22">
        <v>0</v>
      </c>
      <c r="G10" s="22">
        <v>0</v>
      </c>
      <c r="H10" s="22">
        <v>2</v>
      </c>
      <c r="I10" s="21" t="s">
        <v>26</v>
      </c>
      <c r="J10" s="21" t="s">
        <v>34</v>
      </c>
      <c r="K10" s="21" t="s">
        <v>32</v>
      </c>
      <c r="L10" s="21" t="s">
        <v>29</v>
      </c>
      <c r="M10" s="22">
        <v>0</v>
      </c>
      <c r="N10" s="21" t="s">
        <v>160</v>
      </c>
      <c r="O10" s="21" t="s">
        <v>160</v>
      </c>
      <c r="P10" s="21" t="s">
        <v>160</v>
      </c>
      <c r="Q10" s="21" t="s">
        <v>160</v>
      </c>
      <c r="R10" s="21" t="s">
        <v>29</v>
      </c>
      <c r="S10" s="22">
        <v>0</v>
      </c>
      <c r="T10" s="21" t="s">
        <v>160</v>
      </c>
      <c r="U10" s="22">
        <v>0</v>
      </c>
      <c r="V10" s="21" t="s">
        <v>26</v>
      </c>
      <c r="W10" s="21" t="s">
        <v>34</v>
      </c>
      <c r="X10" s="21" t="s">
        <v>32</v>
      </c>
    </row>
    <row r="11" spans="1:24" x14ac:dyDescent="0.25">
      <c r="A11" s="21" t="s">
        <v>64</v>
      </c>
      <c r="B11" s="21" t="s">
        <v>63</v>
      </c>
      <c r="C11" s="22">
        <v>6</v>
      </c>
      <c r="D11" s="22">
        <v>6</v>
      </c>
      <c r="E11" s="22">
        <v>0</v>
      </c>
      <c r="F11" s="22">
        <v>0</v>
      </c>
      <c r="G11" s="22">
        <v>1</v>
      </c>
      <c r="H11" s="22">
        <v>5</v>
      </c>
      <c r="I11" s="21" t="s">
        <v>29</v>
      </c>
      <c r="J11" s="21" t="s">
        <v>160</v>
      </c>
      <c r="K11" s="21" t="s">
        <v>160</v>
      </c>
      <c r="L11" s="21" t="s">
        <v>29</v>
      </c>
      <c r="M11" s="22">
        <v>0</v>
      </c>
      <c r="N11" s="21" t="s">
        <v>160</v>
      </c>
      <c r="O11" s="21" t="s">
        <v>160</v>
      </c>
      <c r="P11" s="21" t="s">
        <v>160</v>
      </c>
      <c r="Q11" s="21" t="s">
        <v>160</v>
      </c>
      <c r="R11" s="21" t="s">
        <v>29</v>
      </c>
      <c r="S11" s="22">
        <v>0</v>
      </c>
      <c r="T11" s="21" t="s">
        <v>160</v>
      </c>
      <c r="U11" s="22">
        <v>0</v>
      </c>
      <c r="V11" s="21" t="s">
        <v>29</v>
      </c>
      <c r="W11" s="21" t="s">
        <v>160</v>
      </c>
      <c r="X11" s="21" t="s">
        <v>160</v>
      </c>
    </row>
    <row r="12" spans="1:24" x14ac:dyDescent="0.25">
      <c r="A12" s="21" t="s">
        <v>35</v>
      </c>
      <c r="B12" s="21" t="s">
        <v>24</v>
      </c>
      <c r="C12" s="22">
        <v>2</v>
      </c>
      <c r="D12" s="22">
        <v>2</v>
      </c>
      <c r="E12" s="22">
        <v>0</v>
      </c>
      <c r="F12" s="22">
        <v>0</v>
      </c>
      <c r="G12" s="22">
        <v>0</v>
      </c>
      <c r="H12" s="22">
        <v>2</v>
      </c>
      <c r="I12" s="21" t="s">
        <v>26</v>
      </c>
      <c r="J12" s="21" t="s">
        <v>34</v>
      </c>
      <c r="K12" s="21" t="s">
        <v>32</v>
      </c>
      <c r="L12" s="21" t="s">
        <v>26</v>
      </c>
      <c r="M12" s="22">
        <v>50</v>
      </c>
      <c r="N12" s="21" t="s">
        <v>34</v>
      </c>
      <c r="O12" s="21" t="s">
        <v>32</v>
      </c>
      <c r="P12" s="21" t="s">
        <v>160</v>
      </c>
      <c r="Q12" s="21" t="s">
        <v>160</v>
      </c>
      <c r="R12" s="21" t="s">
        <v>26</v>
      </c>
      <c r="S12" s="22">
        <v>50</v>
      </c>
      <c r="T12" s="21" t="s">
        <v>141</v>
      </c>
      <c r="U12" s="22">
        <v>2400</v>
      </c>
      <c r="V12" s="21" t="s">
        <v>26</v>
      </c>
      <c r="W12" s="21" t="s">
        <v>34</v>
      </c>
      <c r="X12" s="21" t="s">
        <v>32</v>
      </c>
    </row>
    <row r="13" spans="1:24" x14ac:dyDescent="0.25">
      <c r="A13" s="21" t="s">
        <v>36</v>
      </c>
      <c r="B13" s="21" t="s">
        <v>24</v>
      </c>
      <c r="C13" s="22">
        <v>2</v>
      </c>
      <c r="D13" s="22">
        <v>0</v>
      </c>
      <c r="E13" s="22">
        <v>0</v>
      </c>
      <c r="F13" s="22">
        <v>2</v>
      </c>
      <c r="G13" s="22">
        <v>0</v>
      </c>
      <c r="H13" s="22">
        <v>2</v>
      </c>
      <c r="I13" s="21" t="s">
        <v>26</v>
      </c>
      <c r="J13" s="21" t="s">
        <v>37</v>
      </c>
      <c r="K13" s="21" t="s">
        <v>32</v>
      </c>
      <c r="L13" s="21" t="s">
        <v>29</v>
      </c>
      <c r="M13" s="22">
        <v>0</v>
      </c>
      <c r="N13" s="21" t="s">
        <v>160</v>
      </c>
      <c r="O13" s="21" t="s">
        <v>160</v>
      </c>
      <c r="P13" s="21" t="s">
        <v>160</v>
      </c>
      <c r="Q13" s="21" t="s">
        <v>160</v>
      </c>
      <c r="R13" s="21" t="s">
        <v>29</v>
      </c>
      <c r="S13" s="22">
        <v>0</v>
      </c>
      <c r="T13" s="21" t="s">
        <v>160</v>
      </c>
      <c r="U13" s="22">
        <v>0</v>
      </c>
      <c r="V13" s="21" t="s">
        <v>29</v>
      </c>
      <c r="W13" s="21" t="s">
        <v>160</v>
      </c>
      <c r="X13" s="21" t="s">
        <v>160</v>
      </c>
    </row>
    <row r="14" spans="1:24" x14ac:dyDescent="0.25">
      <c r="A14" s="21" t="s">
        <v>38</v>
      </c>
      <c r="B14" s="21" t="s">
        <v>24</v>
      </c>
      <c r="C14" s="22">
        <v>2</v>
      </c>
      <c r="D14" s="22">
        <v>1</v>
      </c>
      <c r="E14" s="22">
        <v>1</v>
      </c>
      <c r="F14" s="22">
        <v>0</v>
      </c>
      <c r="G14" s="22">
        <v>0</v>
      </c>
      <c r="H14" s="22">
        <v>2</v>
      </c>
      <c r="I14" s="21" t="s">
        <v>26</v>
      </c>
      <c r="J14" s="21" t="s">
        <v>39</v>
      </c>
      <c r="K14" s="21" t="s">
        <v>32</v>
      </c>
      <c r="L14" s="21" t="s">
        <v>29</v>
      </c>
      <c r="M14" s="22">
        <v>0</v>
      </c>
      <c r="N14" s="21" t="s">
        <v>160</v>
      </c>
      <c r="O14" s="21" t="s">
        <v>160</v>
      </c>
      <c r="P14" s="21" t="s">
        <v>160</v>
      </c>
      <c r="Q14" s="21" t="s">
        <v>160</v>
      </c>
      <c r="R14" s="21" t="s">
        <v>29</v>
      </c>
      <c r="S14" s="22">
        <v>0</v>
      </c>
      <c r="T14" s="21" t="s">
        <v>160</v>
      </c>
      <c r="U14" s="22">
        <v>0</v>
      </c>
      <c r="V14" s="21" t="s">
        <v>26</v>
      </c>
      <c r="W14" s="21" t="s">
        <v>39</v>
      </c>
      <c r="X14" s="21" t="s">
        <v>32</v>
      </c>
    </row>
    <row r="15" spans="1:24" x14ac:dyDescent="0.25">
      <c r="A15" s="21" t="s">
        <v>40</v>
      </c>
      <c r="B15" s="21" t="s">
        <v>24</v>
      </c>
      <c r="C15" s="22">
        <v>1</v>
      </c>
      <c r="D15" s="22">
        <v>1</v>
      </c>
      <c r="E15" s="22">
        <v>0</v>
      </c>
      <c r="F15" s="22">
        <v>0</v>
      </c>
      <c r="G15" s="22">
        <v>0</v>
      </c>
      <c r="H15" s="22">
        <v>1</v>
      </c>
      <c r="I15" s="21" t="s">
        <v>26</v>
      </c>
      <c r="J15" s="21" t="s">
        <v>34</v>
      </c>
      <c r="K15" s="21" t="s">
        <v>32</v>
      </c>
      <c r="L15" s="21" t="s">
        <v>29</v>
      </c>
      <c r="M15" s="22">
        <v>0</v>
      </c>
      <c r="N15" s="21" t="s">
        <v>160</v>
      </c>
      <c r="O15" s="21" t="s">
        <v>160</v>
      </c>
      <c r="P15" s="21" t="s">
        <v>160</v>
      </c>
      <c r="Q15" s="21" t="s">
        <v>160</v>
      </c>
      <c r="R15" s="21" t="s">
        <v>29</v>
      </c>
      <c r="S15" s="22">
        <v>0</v>
      </c>
      <c r="T15" s="21" t="s">
        <v>160</v>
      </c>
      <c r="U15" s="22">
        <v>0</v>
      </c>
      <c r="V15" s="21" t="s">
        <v>29</v>
      </c>
      <c r="W15" s="21" t="s">
        <v>160</v>
      </c>
      <c r="X15" s="21" t="s">
        <v>160</v>
      </c>
    </row>
    <row r="16" spans="1:24" x14ac:dyDescent="0.25">
      <c r="A16" s="21" t="s">
        <v>40</v>
      </c>
      <c r="B16" s="21" t="s">
        <v>61</v>
      </c>
      <c r="C16" s="22">
        <v>2</v>
      </c>
      <c r="D16" s="22">
        <v>2</v>
      </c>
      <c r="E16" s="22">
        <v>0</v>
      </c>
      <c r="F16" s="22">
        <v>0</v>
      </c>
      <c r="G16" s="22">
        <v>1</v>
      </c>
      <c r="H16" s="22">
        <v>1</v>
      </c>
      <c r="I16" s="21" t="s">
        <v>26</v>
      </c>
      <c r="J16" s="21" t="s">
        <v>34</v>
      </c>
      <c r="K16" s="21" t="s">
        <v>47</v>
      </c>
      <c r="L16" s="21" t="s">
        <v>29</v>
      </c>
      <c r="M16" s="22">
        <v>0</v>
      </c>
      <c r="N16" s="21" t="s">
        <v>160</v>
      </c>
      <c r="O16" s="21" t="s">
        <v>160</v>
      </c>
      <c r="P16" s="21" t="s">
        <v>160</v>
      </c>
      <c r="Q16" s="21" t="s">
        <v>160</v>
      </c>
      <c r="R16" s="21" t="s">
        <v>29</v>
      </c>
      <c r="S16" s="22">
        <v>0</v>
      </c>
      <c r="T16" s="21" t="s">
        <v>160</v>
      </c>
      <c r="U16" s="22">
        <v>0</v>
      </c>
      <c r="V16" s="21" t="s">
        <v>26</v>
      </c>
      <c r="W16" s="21" t="s">
        <v>34</v>
      </c>
      <c r="X16" s="21" t="s">
        <v>47</v>
      </c>
    </row>
    <row r="17" spans="1:24" x14ac:dyDescent="0.25">
      <c r="A17" s="21" t="s">
        <v>41</v>
      </c>
      <c r="B17" s="21" t="s">
        <v>63</v>
      </c>
      <c r="C17" s="22">
        <v>30</v>
      </c>
      <c r="D17" s="22">
        <v>30</v>
      </c>
      <c r="E17" s="22">
        <v>0</v>
      </c>
      <c r="F17" s="22">
        <v>0</v>
      </c>
      <c r="G17" s="22">
        <v>4</v>
      </c>
      <c r="H17" s="22">
        <v>26</v>
      </c>
      <c r="I17" s="21" t="s">
        <v>29</v>
      </c>
      <c r="J17" s="21" t="s">
        <v>160</v>
      </c>
      <c r="K17" s="21" t="s">
        <v>160</v>
      </c>
      <c r="L17" s="21" t="s">
        <v>29</v>
      </c>
      <c r="M17" s="22">
        <v>0</v>
      </c>
      <c r="N17" s="21" t="s">
        <v>160</v>
      </c>
      <c r="O17" s="21" t="s">
        <v>160</v>
      </c>
      <c r="P17" s="21" t="s">
        <v>160</v>
      </c>
      <c r="Q17" s="21" t="s">
        <v>160</v>
      </c>
      <c r="R17" s="21" t="s">
        <v>29</v>
      </c>
      <c r="S17" s="22">
        <v>0</v>
      </c>
      <c r="T17" s="21" t="s">
        <v>160</v>
      </c>
      <c r="U17" s="22">
        <v>0</v>
      </c>
      <c r="V17" s="21" t="s">
        <v>29</v>
      </c>
      <c r="W17" s="21" t="s">
        <v>160</v>
      </c>
      <c r="X17" s="21" t="s">
        <v>160</v>
      </c>
    </row>
    <row r="18" spans="1:24" x14ac:dyDescent="0.25">
      <c r="A18" s="21" t="s">
        <v>41</v>
      </c>
      <c r="B18" s="21" t="s">
        <v>24</v>
      </c>
      <c r="C18" s="22">
        <v>3</v>
      </c>
      <c r="D18" s="22">
        <v>0</v>
      </c>
      <c r="E18" s="22">
        <v>0</v>
      </c>
      <c r="F18" s="22">
        <v>3</v>
      </c>
      <c r="G18" s="22">
        <v>0</v>
      </c>
      <c r="H18" s="22">
        <v>3</v>
      </c>
      <c r="I18" s="21" t="s">
        <v>26</v>
      </c>
      <c r="J18" s="21" t="s">
        <v>37</v>
      </c>
      <c r="K18" s="21" t="s">
        <v>32</v>
      </c>
      <c r="L18" s="21" t="s">
        <v>29</v>
      </c>
      <c r="M18" s="22">
        <v>0</v>
      </c>
      <c r="N18" s="21" t="s">
        <v>160</v>
      </c>
      <c r="O18" s="21" t="s">
        <v>160</v>
      </c>
      <c r="P18" s="21" t="s">
        <v>160</v>
      </c>
      <c r="Q18" s="21" t="s">
        <v>160</v>
      </c>
      <c r="R18" s="21" t="s">
        <v>29</v>
      </c>
      <c r="S18" s="22">
        <v>0</v>
      </c>
      <c r="T18" s="21" t="s">
        <v>160</v>
      </c>
      <c r="U18" s="22">
        <v>0</v>
      </c>
      <c r="V18" s="21" t="s">
        <v>26</v>
      </c>
      <c r="W18" s="21" t="s">
        <v>37</v>
      </c>
      <c r="X18" s="21" t="s">
        <v>32</v>
      </c>
    </row>
    <row r="19" spans="1:24" x14ac:dyDescent="0.25">
      <c r="A19" s="21" t="s">
        <v>42</v>
      </c>
      <c r="B19" s="21" t="s">
        <v>24</v>
      </c>
      <c r="C19" s="22">
        <v>3</v>
      </c>
      <c r="D19" s="22">
        <v>3</v>
      </c>
      <c r="E19" s="22">
        <v>0</v>
      </c>
      <c r="F19" s="22">
        <v>0</v>
      </c>
      <c r="G19" s="22">
        <v>0</v>
      </c>
      <c r="H19" s="22">
        <v>3</v>
      </c>
      <c r="I19" s="21" t="s">
        <v>26</v>
      </c>
      <c r="J19" s="21" t="s">
        <v>34</v>
      </c>
      <c r="K19" s="21" t="s">
        <v>32</v>
      </c>
      <c r="L19" s="21" t="s">
        <v>26</v>
      </c>
      <c r="M19" s="22">
        <v>30</v>
      </c>
      <c r="N19" s="21" t="s">
        <v>34</v>
      </c>
      <c r="O19" s="21" t="s">
        <v>32</v>
      </c>
      <c r="P19" s="21" t="s">
        <v>160</v>
      </c>
      <c r="Q19" s="21" t="s">
        <v>160</v>
      </c>
      <c r="R19" s="21" t="s">
        <v>29</v>
      </c>
      <c r="S19" s="22">
        <v>0</v>
      </c>
      <c r="T19" s="21" t="s">
        <v>160</v>
      </c>
      <c r="U19" s="22">
        <v>0</v>
      </c>
      <c r="V19" s="21" t="s">
        <v>26</v>
      </c>
      <c r="W19" s="21" t="s">
        <v>34</v>
      </c>
      <c r="X19" s="21" t="s">
        <v>32</v>
      </c>
    </row>
    <row r="20" spans="1:24" x14ac:dyDescent="0.25">
      <c r="A20" s="21" t="s">
        <v>161</v>
      </c>
      <c r="B20" s="21" t="s">
        <v>63</v>
      </c>
      <c r="C20" s="22">
        <v>12</v>
      </c>
      <c r="D20" s="22">
        <v>12</v>
      </c>
      <c r="E20" s="22">
        <v>0</v>
      </c>
      <c r="F20" s="22">
        <v>0</v>
      </c>
      <c r="G20" s="22">
        <v>0</v>
      </c>
      <c r="H20" s="22">
        <v>12</v>
      </c>
      <c r="I20" s="21" t="s">
        <v>29</v>
      </c>
      <c r="J20" s="21" t="s">
        <v>160</v>
      </c>
      <c r="K20" s="21" t="s">
        <v>160</v>
      </c>
      <c r="L20" s="21" t="s">
        <v>29</v>
      </c>
      <c r="M20" s="22">
        <v>0</v>
      </c>
      <c r="N20" s="21" t="s">
        <v>160</v>
      </c>
      <c r="O20" s="21" t="s">
        <v>160</v>
      </c>
      <c r="P20" s="21" t="s">
        <v>160</v>
      </c>
      <c r="Q20" s="21" t="s">
        <v>160</v>
      </c>
      <c r="R20" s="21" t="s">
        <v>29</v>
      </c>
      <c r="S20" s="22">
        <v>0</v>
      </c>
      <c r="T20" s="21" t="s">
        <v>160</v>
      </c>
      <c r="U20" s="22">
        <v>0</v>
      </c>
      <c r="V20" s="21" t="s">
        <v>29</v>
      </c>
      <c r="W20" s="21" t="s">
        <v>160</v>
      </c>
      <c r="X20" s="21" t="s">
        <v>160</v>
      </c>
    </row>
    <row r="21" spans="1:24" x14ac:dyDescent="0.25">
      <c r="A21" s="21" t="s">
        <v>161</v>
      </c>
      <c r="B21" s="21" t="s">
        <v>24</v>
      </c>
      <c r="C21" s="22">
        <v>1</v>
      </c>
      <c r="D21" s="22">
        <v>0</v>
      </c>
      <c r="E21" s="22">
        <v>1</v>
      </c>
      <c r="F21" s="22">
        <v>0</v>
      </c>
      <c r="G21" s="22">
        <v>0</v>
      </c>
      <c r="H21" s="22">
        <v>1</v>
      </c>
      <c r="I21" s="21" t="s">
        <v>26</v>
      </c>
      <c r="J21" s="21" t="s">
        <v>39</v>
      </c>
      <c r="K21" s="21" t="s">
        <v>32</v>
      </c>
      <c r="L21" s="21" t="s">
        <v>29</v>
      </c>
      <c r="M21" s="22">
        <v>0</v>
      </c>
      <c r="N21" s="21" t="s">
        <v>160</v>
      </c>
      <c r="O21" s="21" t="s">
        <v>160</v>
      </c>
      <c r="P21" s="21" t="s">
        <v>160</v>
      </c>
      <c r="Q21" s="21" t="s">
        <v>160</v>
      </c>
      <c r="R21" s="21" t="s">
        <v>29</v>
      </c>
      <c r="S21" s="22">
        <v>0</v>
      </c>
      <c r="T21" s="21" t="s">
        <v>160</v>
      </c>
      <c r="U21" s="22">
        <v>0</v>
      </c>
      <c r="V21" s="21" t="s">
        <v>29</v>
      </c>
      <c r="W21" s="21" t="s">
        <v>160</v>
      </c>
      <c r="X21" s="21" t="s">
        <v>160</v>
      </c>
    </row>
    <row r="22" spans="1:24" x14ac:dyDescent="0.25">
      <c r="A22" s="21" t="s">
        <v>43</v>
      </c>
      <c r="B22" s="21" t="s">
        <v>24</v>
      </c>
      <c r="C22" s="22">
        <v>1</v>
      </c>
      <c r="D22" s="22">
        <v>0</v>
      </c>
      <c r="E22" s="22">
        <v>0</v>
      </c>
      <c r="F22" s="22">
        <v>1</v>
      </c>
      <c r="G22" s="22">
        <v>1</v>
      </c>
      <c r="H22" s="22">
        <v>0</v>
      </c>
      <c r="I22" s="21" t="s">
        <v>26</v>
      </c>
      <c r="J22" s="21" t="s">
        <v>37</v>
      </c>
      <c r="K22" s="21" t="s">
        <v>44</v>
      </c>
      <c r="L22" s="21" t="s">
        <v>29</v>
      </c>
      <c r="M22" s="22">
        <v>0</v>
      </c>
      <c r="N22" s="21" t="s">
        <v>160</v>
      </c>
      <c r="O22" s="21" t="s">
        <v>160</v>
      </c>
      <c r="P22" s="21" t="s">
        <v>160</v>
      </c>
      <c r="Q22" s="21" t="s">
        <v>160</v>
      </c>
      <c r="R22" s="21" t="s">
        <v>29</v>
      </c>
      <c r="S22" s="22">
        <v>0</v>
      </c>
      <c r="T22" s="21" t="s">
        <v>160</v>
      </c>
      <c r="U22" s="22">
        <v>0</v>
      </c>
      <c r="V22" s="21" t="s">
        <v>26</v>
      </c>
      <c r="W22" s="21" t="s">
        <v>37</v>
      </c>
      <c r="X22" s="21" t="s">
        <v>44</v>
      </c>
    </row>
    <row r="23" spans="1:24" x14ac:dyDescent="0.25">
      <c r="A23" s="21" t="s">
        <v>45</v>
      </c>
      <c r="B23" s="21" t="s">
        <v>63</v>
      </c>
      <c r="C23" s="22">
        <v>25</v>
      </c>
      <c r="D23" s="22">
        <v>25</v>
      </c>
      <c r="E23" s="22">
        <v>0</v>
      </c>
      <c r="F23" s="22">
        <v>0</v>
      </c>
      <c r="G23" s="22">
        <v>3</v>
      </c>
      <c r="H23" s="22">
        <v>22</v>
      </c>
      <c r="I23" s="21" t="s">
        <v>29</v>
      </c>
      <c r="J23" s="21" t="s">
        <v>160</v>
      </c>
      <c r="K23" s="21" t="s">
        <v>160</v>
      </c>
      <c r="L23" s="21" t="s">
        <v>29</v>
      </c>
      <c r="M23" s="22">
        <v>0</v>
      </c>
      <c r="N23" s="21" t="s">
        <v>160</v>
      </c>
      <c r="O23" s="21" t="s">
        <v>160</v>
      </c>
      <c r="P23" s="21" t="s">
        <v>160</v>
      </c>
      <c r="Q23" s="21" t="s">
        <v>160</v>
      </c>
      <c r="R23" s="21" t="s">
        <v>29</v>
      </c>
      <c r="S23" s="22">
        <v>0</v>
      </c>
      <c r="T23" s="21" t="s">
        <v>160</v>
      </c>
      <c r="U23" s="22">
        <v>0</v>
      </c>
      <c r="V23" s="21" t="s">
        <v>29</v>
      </c>
      <c r="W23" s="21" t="s">
        <v>160</v>
      </c>
      <c r="X23" s="21" t="s">
        <v>160</v>
      </c>
    </row>
    <row r="24" spans="1:24" x14ac:dyDescent="0.25">
      <c r="A24" s="21" t="s">
        <v>45</v>
      </c>
      <c r="B24" s="21" t="s">
        <v>61</v>
      </c>
      <c r="C24" s="22">
        <v>4</v>
      </c>
      <c r="D24" s="22">
        <v>4</v>
      </c>
      <c r="E24" s="22">
        <v>0</v>
      </c>
      <c r="F24" s="22">
        <v>0</v>
      </c>
      <c r="G24" s="22">
        <v>2</v>
      </c>
      <c r="H24" s="22">
        <v>2</v>
      </c>
      <c r="I24" s="21" t="s">
        <v>29</v>
      </c>
      <c r="J24" s="21" t="s">
        <v>160</v>
      </c>
      <c r="K24" s="21" t="s">
        <v>160</v>
      </c>
      <c r="L24" s="21" t="s">
        <v>29</v>
      </c>
      <c r="M24" s="22">
        <v>0</v>
      </c>
      <c r="N24" s="21" t="s">
        <v>160</v>
      </c>
      <c r="O24" s="21" t="s">
        <v>160</v>
      </c>
      <c r="P24" s="21" t="s">
        <v>160</v>
      </c>
      <c r="Q24" s="21" t="s">
        <v>160</v>
      </c>
      <c r="R24" s="21" t="s">
        <v>29</v>
      </c>
      <c r="S24" s="22">
        <v>0</v>
      </c>
      <c r="T24" s="21" t="s">
        <v>160</v>
      </c>
      <c r="U24" s="22">
        <v>0</v>
      </c>
      <c r="V24" s="21" t="s">
        <v>26</v>
      </c>
      <c r="W24" s="21" t="s">
        <v>34</v>
      </c>
      <c r="X24" s="21" t="s">
        <v>32</v>
      </c>
    </row>
    <row r="25" spans="1:24" x14ac:dyDescent="0.25">
      <c r="A25" s="21" t="s">
        <v>45</v>
      </c>
      <c r="B25" s="21" t="s">
        <v>24</v>
      </c>
      <c r="C25" s="22">
        <v>6</v>
      </c>
      <c r="D25" s="22">
        <v>4</v>
      </c>
      <c r="E25" s="22">
        <v>0</v>
      </c>
      <c r="F25" s="22">
        <v>2</v>
      </c>
      <c r="G25" s="22">
        <v>0</v>
      </c>
      <c r="H25" s="22">
        <v>6</v>
      </c>
      <c r="I25" s="21" t="s">
        <v>26</v>
      </c>
      <c r="J25" s="21" t="s">
        <v>46</v>
      </c>
      <c r="K25" s="21" t="s">
        <v>32</v>
      </c>
      <c r="L25" s="21" t="s">
        <v>26</v>
      </c>
      <c r="M25" s="22">
        <v>80</v>
      </c>
      <c r="N25" s="21" t="s">
        <v>34</v>
      </c>
      <c r="O25" s="21" t="s">
        <v>32</v>
      </c>
      <c r="P25" s="21" t="s">
        <v>160</v>
      </c>
      <c r="Q25" s="21" t="s">
        <v>160</v>
      </c>
      <c r="R25" s="21" t="s">
        <v>29</v>
      </c>
      <c r="S25" s="22">
        <v>0</v>
      </c>
      <c r="T25" s="21" t="s">
        <v>160</v>
      </c>
      <c r="U25" s="22">
        <v>0</v>
      </c>
      <c r="V25" s="21" t="s">
        <v>26</v>
      </c>
      <c r="W25" s="21" t="s">
        <v>34</v>
      </c>
      <c r="X25" s="21" t="s">
        <v>44</v>
      </c>
    </row>
    <row r="26" spans="1:24" x14ac:dyDescent="0.25">
      <c r="A26" s="21" t="s">
        <v>48</v>
      </c>
      <c r="B26" s="21" t="s">
        <v>24</v>
      </c>
      <c r="C26" s="22">
        <v>1</v>
      </c>
      <c r="D26" s="22">
        <v>1</v>
      </c>
      <c r="E26" s="22">
        <v>0</v>
      </c>
      <c r="F26" s="22">
        <v>0</v>
      </c>
      <c r="G26" s="22">
        <v>1</v>
      </c>
      <c r="H26" s="22">
        <v>0</v>
      </c>
      <c r="I26" s="21" t="s">
        <v>26</v>
      </c>
      <c r="J26" s="21" t="s">
        <v>34</v>
      </c>
      <c r="K26" s="21" t="s">
        <v>44</v>
      </c>
      <c r="L26" s="21" t="s">
        <v>29</v>
      </c>
      <c r="M26" s="22">
        <v>0</v>
      </c>
      <c r="N26" s="21" t="s">
        <v>160</v>
      </c>
      <c r="O26" s="21" t="s">
        <v>160</v>
      </c>
      <c r="P26" s="21" t="s">
        <v>160</v>
      </c>
      <c r="Q26" s="21" t="s">
        <v>160</v>
      </c>
      <c r="R26" s="21" t="s">
        <v>29</v>
      </c>
      <c r="S26" s="22">
        <v>0</v>
      </c>
      <c r="T26" s="21" t="s">
        <v>160</v>
      </c>
      <c r="U26" s="22">
        <v>0</v>
      </c>
      <c r="V26" s="21" t="s">
        <v>26</v>
      </c>
      <c r="W26" s="21" t="s">
        <v>34</v>
      </c>
      <c r="X26" s="21" t="s">
        <v>44</v>
      </c>
    </row>
    <row r="27" spans="1:24" x14ac:dyDescent="0.25">
      <c r="A27" s="21" t="s">
        <v>49</v>
      </c>
      <c r="B27" s="21" t="s">
        <v>24</v>
      </c>
      <c r="C27" s="22">
        <v>4</v>
      </c>
      <c r="D27" s="22">
        <v>4</v>
      </c>
      <c r="E27" s="22">
        <v>0</v>
      </c>
      <c r="F27" s="22">
        <v>0</v>
      </c>
      <c r="G27" s="22">
        <v>2</v>
      </c>
      <c r="H27" s="22">
        <v>2</v>
      </c>
      <c r="I27" s="21" t="s">
        <v>26</v>
      </c>
      <c r="J27" s="21" t="s">
        <v>34</v>
      </c>
      <c r="K27" s="21" t="s">
        <v>47</v>
      </c>
      <c r="L27" s="21" t="s">
        <v>29</v>
      </c>
      <c r="M27" s="22">
        <v>0</v>
      </c>
      <c r="N27" s="21" t="s">
        <v>160</v>
      </c>
      <c r="O27" s="21" t="s">
        <v>160</v>
      </c>
      <c r="P27" s="21" t="s">
        <v>160</v>
      </c>
      <c r="Q27" s="21" t="s">
        <v>160</v>
      </c>
      <c r="R27" s="21" t="s">
        <v>29</v>
      </c>
      <c r="S27" s="22">
        <v>0</v>
      </c>
      <c r="T27" s="21" t="s">
        <v>160</v>
      </c>
      <c r="U27" s="22">
        <v>0</v>
      </c>
      <c r="V27" s="21" t="s">
        <v>26</v>
      </c>
      <c r="W27" s="21" t="s">
        <v>34</v>
      </c>
      <c r="X27" s="21" t="s">
        <v>47</v>
      </c>
    </row>
    <row r="28" spans="1:24" x14ac:dyDescent="0.25">
      <c r="A28" s="21" t="s">
        <v>50</v>
      </c>
      <c r="B28" s="21" t="s">
        <v>24</v>
      </c>
      <c r="C28" s="22">
        <v>5</v>
      </c>
      <c r="D28" s="22">
        <v>5</v>
      </c>
      <c r="E28" s="22">
        <v>0</v>
      </c>
      <c r="F28" s="22">
        <v>0</v>
      </c>
      <c r="G28" s="22">
        <v>2</v>
      </c>
      <c r="H28" s="22">
        <v>3</v>
      </c>
      <c r="I28" s="21" t="s">
        <v>26</v>
      </c>
      <c r="J28" s="21" t="s">
        <v>27</v>
      </c>
      <c r="K28" s="21" t="s">
        <v>47</v>
      </c>
      <c r="L28" s="21" t="s">
        <v>26</v>
      </c>
      <c r="M28" s="22">
        <v>50</v>
      </c>
      <c r="N28" s="21" t="s">
        <v>34</v>
      </c>
      <c r="O28" s="21" t="s">
        <v>47</v>
      </c>
      <c r="P28" s="21" t="s">
        <v>160</v>
      </c>
      <c r="Q28" s="21" t="s">
        <v>160</v>
      </c>
      <c r="R28" s="21" t="s">
        <v>29</v>
      </c>
      <c r="S28" s="22">
        <v>0</v>
      </c>
      <c r="T28" s="21" t="s">
        <v>160</v>
      </c>
      <c r="U28" s="22">
        <v>0</v>
      </c>
      <c r="V28" s="21" t="s">
        <v>26</v>
      </c>
      <c r="W28" s="21" t="s">
        <v>27</v>
      </c>
      <c r="X28" s="21" t="s">
        <v>47</v>
      </c>
    </row>
    <row r="29" spans="1:24" x14ac:dyDescent="0.25">
      <c r="A29" s="21" t="s">
        <v>51</v>
      </c>
      <c r="B29" s="21" t="s">
        <v>24</v>
      </c>
      <c r="C29" s="22">
        <v>5</v>
      </c>
      <c r="D29" s="22">
        <v>5</v>
      </c>
      <c r="E29" s="22">
        <v>0</v>
      </c>
      <c r="F29" s="22">
        <v>0</v>
      </c>
      <c r="G29" s="22">
        <v>2</v>
      </c>
      <c r="H29" s="22">
        <v>3</v>
      </c>
      <c r="I29" s="21" t="s">
        <v>26</v>
      </c>
      <c r="J29" s="21" t="s">
        <v>34</v>
      </c>
      <c r="K29" s="21" t="s">
        <v>47</v>
      </c>
      <c r="L29" s="21" t="s">
        <v>29</v>
      </c>
      <c r="M29" s="22">
        <v>0</v>
      </c>
      <c r="N29" s="21" t="s">
        <v>160</v>
      </c>
      <c r="O29" s="21" t="s">
        <v>160</v>
      </c>
      <c r="P29" s="21" t="s">
        <v>160</v>
      </c>
      <c r="Q29" s="21" t="s">
        <v>160</v>
      </c>
      <c r="R29" s="21" t="s">
        <v>29</v>
      </c>
      <c r="S29" s="22">
        <v>0</v>
      </c>
      <c r="T29" s="21" t="s">
        <v>160</v>
      </c>
      <c r="U29" s="22">
        <v>0</v>
      </c>
      <c r="V29" s="21" t="s">
        <v>26</v>
      </c>
      <c r="W29" s="21" t="s">
        <v>34</v>
      </c>
      <c r="X29" s="21" t="s">
        <v>47</v>
      </c>
    </row>
    <row r="30" spans="1:24" x14ac:dyDescent="0.25">
      <c r="A30" s="21" t="s">
        <v>52</v>
      </c>
      <c r="B30" s="21" t="s">
        <v>61</v>
      </c>
      <c r="C30" s="22">
        <v>2</v>
      </c>
      <c r="D30" s="22">
        <v>2</v>
      </c>
      <c r="E30" s="22">
        <v>0</v>
      </c>
      <c r="F30" s="22">
        <v>0</v>
      </c>
      <c r="G30" s="22">
        <v>1</v>
      </c>
      <c r="H30" s="22">
        <v>1</v>
      </c>
      <c r="I30" s="21" t="s">
        <v>29</v>
      </c>
      <c r="J30" s="21" t="s">
        <v>160</v>
      </c>
      <c r="K30" s="21" t="s">
        <v>160</v>
      </c>
      <c r="L30" s="21" t="s">
        <v>29</v>
      </c>
      <c r="M30" s="22">
        <v>0</v>
      </c>
      <c r="N30" s="21" t="s">
        <v>160</v>
      </c>
      <c r="O30" s="21" t="s">
        <v>160</v>
      </c>
      <c r="P30" s="21" t="s">
        <v>160</v>
      </c>
      <c r="Q30" s="21" t="s">
        <v>160</v>
      </c>
      <c r="R30" s="21" t="s">
        <v>29</v>
      </c>
      <c r="S30" s="22">
        <v>0</v>
      </c>
      <c r="T30" s="21" t="s">
        <v>160</v>
      </c>
      <c r="U30" s="22">
        <v>0</v>
      </c>
      <c r="V30" s="21" t="s">
        <v>26</v>
      </c>
      <c r="W30" s="21" t="s">
        <v>34</v>
      </c>
      <c r="X30" s="21" t="s">
        <v>47</v>
      </c>
    </row>
    <row r="31" spans="1:24" x14ac:dyDescent="0.25">
      <c r="A31" s="21" t="s">
        <v>52</v>
      </c>
      <c r="B31" s="21" t="s">
        <v>24</v>
      </c>
      <c r="C31" s="22">
        <v>5</v>
      </c>
      <c r="D31" s="22">
        <v>5</v>
      </c>
      <c r="E31" s="22">
        <v>0</v>
      </c>
      <c r="F31" s="22">
        <v>0</v>
      </c>
      <c r="G31" s="22">
        <v>2</v>
      </c>
      <c r="H31" s="22">
        <v>3</v>
      </c>
      <c r="I31" s="21" t="s">
        <v>26</v>
      </c>
      <c r="J31" s="21" t="s">
        <v>34</v>
      </c>
      <c r="K31" s="21" t="s">
        <v>47</v>
      </c>
      <c r="L31" s="21" t="s">
        <v>26</v>
      </c>
      <c r="M31" s="22">
        <v>0</v>
      </c>
      <c r="N31" s="21" t="s">
        <v>160</v>
      </c>
      <c r="O31" s="21" t="s">
        <v>160</v>
      </c>
      <c r="P31" s="21" t="s">
        <v>160</v>
      </c>
      <c r="Q31" s="21" t="s">
        <v>160</v>
      </c>
      <c r="R31" s="21" t="s">
        <v>26</v>
      </c>
      <c r="S31" s="22">
        <v>20</v>
      </c>
      <c r="T31" s="21" t="s">
        <v>141</v>
      </c>
      <c r="U31" s="22">
        <v>2400</v>
      </c>
      <c r="V31" s="21" t="s">
        <v>26</v>
      </c>
      <c r="W31" s="21" t="s">
        <v>34</v>
      </c>
      <c r="X31" s="21" t="s">
        <v>44</v>
      </c>
    </row>
    <row r="32" spans="1:24" x14ac:dyDescent="0.25">
      <c r="A32" s="21" t="s">
        <v>53</v>
      </c>
      <c r="B32" s="21" t="s">
        <v>63</v>
      </c>
      <c r="C32" s="22">
        <v>25</v>
      </c>
      <c r="D32" s="22">
        <v>0</v>
      </c>
      <c r="E32" s="22">
        <v>0</v>
      </c>
      <c r="F32" s="22">
        <v>25</v>
      </c>
      <c r="G32" s="22">
        <v>5</v>
      </c>
      <c r="H32" s="22">
        <v>20</v>
      </c>
      <c r="I32" s="21" t="s">
        <v>29</v>
      </c>
      <c r="J32" s="21" t="s">
        <v>160</v>
      </c>
      <c r="K32" s="21" t="s">
        <v>160</v>
      </c>
      <c r="L32" s="21" t="s">
        <v>29</v>
      </c>
      <c r="M32" s="22">
        <v>0</v>
      </c>
      <c r="N32" s="21" t="s">
        <v>160</v>
      </c>
      <c r="O32" s="21" t="s">
        <v>160</v>
      </c>
      <c r="P32" s="21" t="s">
        <v>160</v>
      </c>
      <c r="Q32" s="21" t="s">
        <v>160</v>
      </c>
      <c r="R32" s="21" t="s">
        <v>29</v>
      </c>
      <c r="S32" s="22">
        <v>0</v>
      </c>
      <c r="T32" s="21" t="s">
        <v>160</v>
      </c>
      <c r="U32" s="22">
        <v>0</v>
      </c>
      <c r="V32" s="21" t="s">
        <v>29</v>
      </c>
      <c r="W32" s="21" t="s">
        <v>160</v>
      </c>
      <c r="X32" s="21" t="s">
        <v>160</v>
      </c>
    </row>
    <row r="33" spans="1:24" x14ac:dyDescent="0.25">
      <c r="A33" s="21" t="s">
        <v>53</v>
      </c>
      <c r="B33" s="21" t="s">
        <v>61</v>
      </c>
      <c r="C33" s="22">
        <v>3</v>
      </c>
      <c r="D33" s="22">
        <v>3</v>
      </c>
      <c r="E33" s="22">
        <v>0</v>
      </c>
      <c r="F33" s="22">
        <v>0</v>
      </c>
      <c r="G33" s="22">
        <v>1</v>
      </c>
      <c r="H33" s="22">
        <v>2</v>
      </c>
      <c r="I33" s="21" t="s">
        <v>29</v>
      </c>
      <c r="J33" s="21" t="s">
        <v>160</v>
      </c>
      <c r="K33" s="21" t="s">
        <v>160</v>
      </c>
      <c r="L33" s="21" t="s">
        <v>29</v>
      </c>
      <c r="M33" s="22">
        <v>0</v>
      </c>
      <c r="N33" s="21" t="s">
        <v>160</v>
      </c>
      <c r="O33" s="21" t="s">
        <v>160</v>
      </c>
      <c r="P33" s="21" t="s">
        <v>160</v>
      </c>
      <c r="Q33" s="21" t="s">
        <v>160</v>
      </c>
      <c r="R33" s="21" t="s">
        <v>29</v>
      </c>
      <c r="S33" s="22">
        <v>0</v>
      </c>
      <c r="T33" s="21" t="s">
        <v>160</v>
      </c>
      <c r="U33" s="22">
        <v>0</v>
      </c>
      <c r="V33" s="21" t="s">
        <v>26</v>
      </c>
      <c r="W33" s="21" t="s">
        <v>34</v>
      </c>
      <c r="X33" s="21" t="s">
        <v>32</v>
      </c>
    </row>
    <row r="34" spans="1:24" x14ac:dyDescent="0.25">
      <c r="A34" s="21" t="s">
        <v>53</v>
      </c>
      <c r="B34" s="21" t="s">
        <v>66</v>
      </c>
      <c r="C34" s="22">
        <v>2</v>
      </c>
      <c r="D34" s="22">
        <v>2</v>
      </c>
      <c r="E34" s="22">
        <v>0</v>
      </c>
      <c r="F34" s="22">
        <v>0</v>
      </c>
      <c r="G34" s="22">
        <v>0</v>
      </c>
      <c r="H34" s="22">
        <v>2</v>
      </c>
      <c r="I34" s="21" t="s">
        <v>29</v>
      </c>
      <c r="J34" s="21" t="s">
        <v>160</v>
      </c>
      <c r="K34" s="21" t="s">
        <v>160</v>
      </c>
      <c r="L34" s="21" t="s">
        <v>29</v>
      </c>
      <c r="M34" s="22">
        <v>0</v>
      </c>
      <c r="N34" s="21" t="s">
        <v>160</v>
      </c>
      <c r="O34" s="21" t="s">
        <v>160</v>
      </c>
      <c r="P34" s="21" t="s">
        <v>160</v>
      </c>
      <c r="Q34" s="21" t="s">
        <v>160</v>
      </c>
      <c r="R34" s="21" t="s">
        <v>29</v>
      </c>
      <c r="S34" s="22">
        <v>0</v>
      </c>
      <c r="T34" s="21" t="s">
        <v>160</v>
      </c>
      <c r="U34" s="22">
        <v>0</v>
      </c>
      <c r="V34" s="21" t="s">
        <v>26</v>
      </c>
      <c r="W34" s="21" t="s">
        <v>34</v>
      </c>
      <c r="X34" s="21" t="s">
        <v>32</v>
      </c>
    </row>
    <row r="35" spans="1:24" x14ac:dyDescent="0.25">
      <c r="A35" s="21" t="s">
        <v>53</v>
      </c>
      <c r="B35" s="21" t="s">
        <v>24</v>
      </c>
      <c r="C35" s="22">
        <v>6</v>
      </c>
      <c r="D35" s="22">
        <v>6</v>
      </c>
      <c r="E35" s="22">
        <v>0</v>
      </c>
      <c r="F35" s="22">
        <v>0</v>
      </c>
      <c r="G35" s="22">
        <v>2</v>
      </c>
      <c r="H35" s="22">
        <v>4</v>
      </c>
      <c r="I35" s="21" t="s">
        <v>26</v>
      </c>
      <c r="J35" s="21" t="s">
        <v>34</v>
      </c>
      <c r="K35" s="21" t="s">
        <v>47</v>
      </c>
      <c r="L35" s="21" t="s">
        <v>29</v>
      </c>
      <c r="M35" s="22">
        <v>0</v>
      </c>
      <c r="N35" s="21" t="s">
        <v>160</v>
      </c>
      <c r="O35" s="21" t="s">
        <v>160</v>
      </c>
      <c r="P35" s="21" t="s">
        <v>160</v>
      </c>
      <c r="Q35" s="21" t="s">
        <v>160</v>
      </c>
      <c r="R35" s="21" t="s">
        <v>29</v>
      </c>
      <c r="S35" s="22">
        <v>0</v>
      </c>
      <c r="T35" s="21" t="s">
        <v>160</v>
      </c>
      <c r="U35" s="22">
        <v>0</v>
      </c>
      <c r="V35" s="21" t="s">
        <v>26</v>
      </c>
      <c r="W35" s="21" t="s">
        <v>34</v>
      </c>
      <c r="X35" s="21" t="s">
        <v>47</v>
      </c>
    </row>
    <row r="36" spans="1:24" x14ac:dyDescent="0.25">
      <c r="A36" s="21" t="s">
        <v>54</v>
      </c>
      <c r="B36" s="21" t="s">
        <v>24</v>
      </c>
      <c r="C36" s="22">
        <v>4</v>
      </c>
      <c r="D36" s="22">
        <v>4</v>
      </c>
      <c r="E36" s="22">
        <v>0</v>
      </c>
      <c r="F36" s="22">
        <v>0</v>
      </c>
      <c r="G36" s="22">
        <v>2</v>
      </c>
      <c r="H36" s="22">
        <v>2</v>
      </c>
      <c r="I36" s="21" t="s">
        <v>26</v>
      </c>
      <c r="J36" s="21" t="s">
        <v>34</v>
      </c>
      <c r="K36" s="21" t="s">
        <v>47</v>
      </c>
      <c r="L36" s="21" t="s">
        <v>29</v>
      </c>
      <c r="M36" s="22">
        <v>0</v>
      </c>
      <c r="N36" s="21" t="s">
        <v>160</v>
      </c>
      <c r="O36" s="21" t="s">
        <v>160</v>
      </c>
      <c r="P36" s="21" t="s">
        <v>160</v>
      </c>
      <c r="Q36" s="21" t="s">
        <v>160</v>
      </c>
      <c r="R36" s="21" t="s">
        <v>29</v>
      </c>
      <c r="S36" s="22">
        <v>0</v>
      </c>
      <c r="T36" s="21" t="s">
        <v>160</v>
      </c>
      <c r="U36" s="22">
        <v>0</v>
      </c>
      <c r="V36" s="21" t="s">
        <v>26</v>
      </c>
      <c r="W36" s="21" t="s">
        <v>34</v>
      </c>
      <c r="X36" s="21" t="s">
        <v>47</v>
      </c>
    </row>
    <row r="37" spans="1:24" x14ac:dyDescent="0.25">
      <c r="A37" s="21" t="s">
        <v>55</v>
      </c>
      <c r="B37" s="21" t="s">
        <v>24</v>
      </c>
      <c r="C37" s="22">
        <v>12</v>
      </c>
      <c r="D37" s="22">
        <v>12</v>
      </c>
      <c r="E37" s="22">
        <v>0</v>
      </c>
      <c r="F37" s="22">
        <v>0</v>
      </c>
      <c r="G37" s="22">
        <v>6</v>
      </c>
      <c r="H37" s="22">
        <v>6</v>
      </c>
      <c r="I37" s="21" t="s">
        <v>26</v>
      </c>
      <c r="J37" s="21" t="s">
        <v>34</v>
      </c>
      <c r="K37" s="21" t="s">
        <v>32</v>
      </c>
      <c r="L37" s="21" t="s">
        <v>26</v>
      </c>
      <c r="M37" s="22">
        <v>50</v>
      </c>
      <c r="N37" s="21" t="s">
        <v>34</v>
      </c>
      <c r="O37" s="21" t="s">
        <v>32</v>
      </c>
      <c r="P37" s="21" t="s">
        <v>160</v>
      </c>
      <c r="Q37" s="21" t="s">
        <v>160</v>
      </c>
      <c r="R37" s="21" t="s">
        <v>29</v>
      </c>
      <c r="S37" s="22">
        <v>0</v>
      </c>
      <c r="T37" s="21" t="s">
        <v>160</v>
      </c>
      <c r="U37" s="22">
        <v>0</v>
      </c>
      <c r="V37" s="21" t="s">
        <v>26</v>
      </c>
      <c r="W37" s="21" t="s">
        <v>34</v>
      </c>
      <c r="X37" s="21" t="s">
        <v>32</v>
      </c>
    </row>
    <row r="38" spans="1:24" x14ac:dyDescent="0.25">
      <c r="A38" s="21" t="s">
        <v>69</v>
      </c>
      <c r="B38" s="21" t="s">
        <v>24</v>
      </c>
      <c r="C38" s="22">
        <v>4</v>
      </c>
      <c r="D38" s="22">
        <v>4</v>
      </c>
      <c r="E38" s="22">
        <v>0</v>
      </c>
      <c r="F38" s="22">
        <v>0</v>
      </c>
      <c r="G38" s="22">
        <v>1</v>
      </c>
      <c r="H38" s="22">
        <v>3</v>
      </c>
      <c r="I38" s="21" t="s">
        <v>26</v>
      </c>
      <c r="J38" s="21" t="s">
        <v>34</v>
      </c>
      <c r="K38" s="21" t="s">
        <v>32</v>
      </c>
      <c r="L38" s="21" t="s">
        <v>29</v>
      </c>
      <c r="M38" s="22">
        <v>0</v>
      </c>
      <c r="N38" s="21" t="s">
        <v>160</v>
      </c>
      <c r="O38" s="21" t="s">
        <v>160</v>
      </c>
      <c r="P38" s="21" t="s">
        <v>160</v>
      </c>
      <c r="Q38" s="21" t="s">
        <v>160</v>
      </c>
      <c r="R38" s="21" t="s">
        <v>29</v>
      </c>
      <c r="S38" s="22">
        <v>0</v>
      </c>
      <c r="T38" s="21" t="s">
        <v>160</v>
      </c>
      <c r="U38" s="22">
        <v>0</v>
      </c>
      <c r="V38" s="21" t="s">
        <v>26</v>
      </c>
      <c r="W38" s="21" t="s">
        <v>34</v>
      </c>
      <c r="X38" s="21" t="s">
        <v>47</v>
      </c>
    </row>
    <row r="39" spans="1:24" x14ac:dyDescent="0.25">
      <c r="A39" s="21" t="s">
        <v>57</v>
      </c>
      <c r="B39" s="21" t="s">
        <v>24</v>
      </c>
      <c r="C39" s="22">
        <v>3</v>
      </c>
      <c r="D39" s="22">
        <v>0</v>
      </c>
      <c r="E39" s="22">
        <v>3</v>
      </c>
      <c r="F39" s="22">
        <v>0</v>
      </c>
      <c r="G39" s="22">
        <v>0</v>
      </c>
      <c r="H39" s="22">
        <v>3</v>
      </c>
      <c r="I39" s="21" t="s">
        <v>26</v>
      </c>
      <c r="J39" s="21" t="s">
        <v>27</v>
      </c>
      <c r="K39" s="21" t="s">
        <v>32</v>
      </c>
      <c r="L39" s="21" t="s">
        <v>29</v>
      </c>
      <c r="M39" s="22">
        <v>0</v>
      </c>
      <c r="N39" s="21" t="s">
        <v>160</v>
      </c>
      <c r="O39" s="21" t="s">
        <v>160</v>
      </c>
      <c r="P39" s="21" t="s">
        <v>160</v>
      </c>
      <c r="Q39" s="21" t="s">
        <v>160</v>
      </c>
      <c r="R39" s="21" t="s">
        <v>29</v>
      </c>
      <c r="S39" s="22">
        <v>0</v>
      </c>
      <c r="T39" s="21" t="s">
        <v>160</v>
      </c>
      <c r="U39" s="22">
        <v>0</v>
      </c>
      <c r="V39" s="21" t="s">
        <v>26</v>
      </c>
      <c r="W39" s="21" t="s">
        <v>34</v>
      </c>
      <c r="X39" s="21" t="s">
        <v>32</v>
      </c>
    </row>
    <row r="40" spans="1:24" x14ac:dyDescent="0.25">
      <c r="A40" s="21" t="s">
        <v>58</v>
      </c>
      <c r="B40" s="21" t="s">
        <v>24</v>
      </c>
      <c r="C40" s="22">
        <v>4</v>
      </c>
      <c r="D40" s="22">
        <v>4</v>
      </c>
      <c r="E40" s="22">
        <v>0</v>
      </c>
      <c r="F40" s="22">
        <v>0</v>
      </c>
      <c r="G40" s="22">
        <v>2</v>
      </c>
      <c r="H40" s="22">
        <v>2</v>
      </c>
      <c r="I40" s="21" t="s">
        <v>26</v>
      </c>
      <c r="J40" s="21" t="s">
        <v>34</v>
      </c>
      <c r="K40" s="21" t="s">
        <v>47</v>
      </c>
      <c r="L40" s="21" t="s">
        <v>29</v>
      </c>
      <c r="M40" s="22">
        <v>0</v>
      </c>
      <c r="N40" s="21" t="s">
        <v>160</v>
      </c>
      <c r="O40" s="21" t="s">
        <v>160</v>
      </c>
      <c r="P40" s="21" t="s">
        <v>160</v>
      </c>
      <c r="Q40" s="21" t="s">
        <v>160</v>
      </c>
      <c r="R40" s="21" t="s">
        <v>29</v>
      </c>
      <c r="S40" s="22">
        <v>0</v>
      </c>
      <c r="T40" s="21" t="s">
        <v>160</v>
      </c>
      <c r="U40" s="22">
        <v>0</v>
      </c>
      <c r="V40" s="21" t="s">
        <v>26</v>
      </c>
      <c r="W40" s="21" t="s">
        <v>34</v>
      </c>
      <c r="X40" s="21" t="s">
        <v>47</v>
      </c>
    </row>
    <row r="41" spans="1:24" x14ac:dyDescent="0.25">
      <c r="A41" s="21" t="s">
        <v>65</v>
      </c>
      <c r="B41" s="21" t="s">
        <v>63</v>
      </c>
      <c r="C41" s="22">
        <v>2</v>
      </c>
      <c r="D41" s="22">
        <v>2</v>
      </c>
      <c r="E41" s="22">
        <v>0</v>
      </c>
      <c r="F41" s="22">
        <v>0</v>
      </c>
      <c r="G41" s="22">
        <v>0</v>
      </c>
      <c r="H41" s="22">
        <v>2</v>
      </c>
      <c r="I41" s="21" t="s">
        <v>29</v>
      </c>
      <c r="J41" s="21" t="s">
        <v>160</v>
      </c>
      <c r="K41" s="21" t="s">
        <v>160</v>
      </c>
      <c r="L41" s="21" t="s">
        <v>29</v>
      </c>
      <c r="M41" s="22">
        <v>0</v>
      </c>
      <c r="N41" s="21" t="s">
        <v>160</v>
      </c>
      <c r="O41" s="21" t="s">
        <v>160</v>
      </c>
      <c r="P41" s="21" t="s">
        <v>160</v>
      </c>
      <c r="Q41" s="21" t="s">
        <v>160</v>
      </c>
      <c r="R41" s="21" t="s">
        <v>29</v>
      </c>
      <c r="S41" s="22">
        <v>0</v>
      </c>
      <c r="T41" s="21" t="s">
        <v>160</v>
      </c>
      <c r="U41" s="22">
        <v>0</v>
      </c>
      <c r="V41" s="21" t="s">
        <v>29</v>
      </c>
      <c r="W41" s="21" t="s">
        <v>160</v>
      </c>
      <c r="X41" s="21" t="s">
        <v>160</v>
      </c>
    </row>
    <row r="42" spans="1:24" x14ac:dyDescent="0.25">
      <c r="A42" s="21" t="s">
        <v>59</v>
      </c>
      <c r="B42" s="21" t="s">
        <v>63</v>
      </c>
      <c r="C42" s="22">
        <v>20</v>
      </c>
      <c r="D42" s="22">
        <v>20</v>
      </c>
      <c r="E42" s="22">
        <v>0</v>
      </c>
      <c r="F42" s="22">
        <v>0</v>
      </c>
      <c r="G42" s="22">
        <v>5</v>
      </c>
      <c r="H42" s="22">
        <v>15</v>
      </c>
      <c r="I42" s="21" t="s">
        <v>29</v>
      </c>
      <c r="J42" s="21" t="s">
        <v>160</v>
      </c>
      <c r="K42" s="21" t="s">
        <v>160</v>
      </c>
      <c r="L42" s="21" t="s">
        <v>29</v>
      </c>
      <c r="M42" s="22">
        <v>0</v>
      </c>
      <c r="N42" s="21" t="s">
        <v>160</v>
      </c>
      <c r="O42" s="21" t="s">
        <v>160</v>
      </c>
      <c r="P42" s="21" t="s">
        <v>160</v>
      </c>
      <c r="Q42" s="21" t="s">
        <v>160</v>
      </c>
      <c r="R42" s="21" t="s">
        <v>29</v>
      </c>
      <c r="S42" s="22">
        <v>0</v>
      </c>
      <c r="T42" s="21" t="s">
        <v>160</v>
      </c>
      <c r="U42" s="22">
        <v>0</v>
      </c>
      <c r="V42" s="21" t="s">
        <v>29</v>
      </c>
      <c r="W42" s="21" t="s">
        <v>160</v>
      </c>
      <c r="X42" s="21" t="s">
        <v>160</v>
      </c>
    </row>
    <row r="43" spans="1:24" x14ac:dyDescent="0.25">
      <c r="A43" s="21" t="s">
        <v>59</v>
      </c>
      <c r="B43" s="21" t="s">
        <v>24</v>
      </c>
      <c r="C43" s="22">
        <v>2</v>
      </c>
      <c r="D43" s="22">
        <v>2</v>
      </c>
      <c r="E43" s="22">
        <v>0</v>
      </c>
      <c r="F43" s="22">
        <v>0</v>
      </c>
      <c r="G43" s="22">
        <v>2</v>
      </c>
      <c r="H43" s="22">
        <v>0</v>
      </c>
      <c r="I43" s="21" t="s">
        <v>26</v>
      </c>
      <c r="J43" s="21" t="s">
        <v>34</v>
      </c>
      <c r="K43" s="21" t="s">
        <v>44</v>
      </c>
      <c r="L43" s="21" t="s">
        <v>29</v>
      </c>
      <c r="M43" s="22">
        <v>0</v>
      </c>
      <c r="N43" s="21" t="s">
        <v>160</v>
      </c>
      <c r="O43" s="21" t="s">
        <v>160</v>
      </c>
      <c r="P43" s="21" t="s">
        <v>160</v>
      </c>
      <c r="Q43" s="21" t="s">
        <v>160</v>
      </c>
      <c r="R43" s="21" t="s">
        <v>29</v>
      </c>
      <c r="S43" s="22">
        <v>0</v>
      </c>
      <c r="T43" s="21" t="s">
        <v>160</v>
      </c>
      <c r="U43" s="22">
        <v>0</v>
      </c>
      <c r="V43" s="21" t="s">
        <v>26</v>
      </c>
      <c r="W43" s="21" t="s">
        <v>34</v>
      </c>
      <c r="X43" s="21" t="s">
        <v>44</v>
      </c>
    </row>
    <row r="44" spans="1:24" x14ac:dyDescent="0.25">
      <c r="A44" s="21" t="s">
        <v>60</v>
      </c>
      <c r="B44" s="21" t="s">
        <v>61</v>
      </c>
      <c r="C44" s="22">
        <v>1</v>
      </c>
      <c r="D44" s="22">
        <v>1</v>
      </c>
      <c r="E44" s="22">
        <v>0</v>
      </c>
      <c r="F44" s="22">
        <v>0</v>
      </c>
      <c r="G44" s="22">
        <v>0</v>
      </c>
      <c r="H44" s="22">
        <v>1</v>
      </c>
      <c r="I44" s="21" t="s">
        <v>29</v>
      </c>
      <c r="J44" s="21" t="s">
        <v>160</v>
      </c>
      <c r="K44" s="21" t="s">
        <v>160</v>
      </c>
      <c r="L44" s="21" t="s">
        <v>29</v>
      </c>
      <c r="M44" s="22">
        <v>0</v>
      </c>
      <c r="N44" s="21" t="s">
        <v>160</v>
      </c>
      <c r="O44" s="21" t="s">
        <v>160</v>
      </c>
      <c r="P44" s="21" t="s">
        <v>160</v>
      </c>
      <c r="Q44" s="21" t="s">
        <v>160</v>
      </c>
      <c r="R44" s="21" t="s">
        <v>29</v>
      </c>
      <c r="S44" s="22">
        <v>0</v>
      </c>
      <c r="T44" s="21" t="s">
        <v>160</v>
      </c>
      <c r="U44" s="22">
        <v>0</v>
      </c>
      <c r="V44" s="21" t="s">
        <v>26</v>
      </c>
      <c r="W44" s="21" t="s">
        <v>34</v>
      </c>
      <c r="X44" s="21" t="s">
        <v>47</v>
      </c>
    </row>
    <row r="45" spans="1:24" x14ac:dyDescent="0.25">
      <c r="A45" s="21" t="s">
        <v>60</v>
      </c>
      <c r="B45" s="21" t="s">
        <v>24</v>
      </c>
      <c r="C45" s="22">
        <v>3</v>
      </c>
      <c r="D45" s="22">
        <v>3</v>
      </c>
      <c r="E45" s="22">
        <v>0</v>
      </c>
      <c r="F45" s="22">
        <v>0</v>
      </c>
      <c r="G45" s="22">
        <v>2</v>
      </c>
      <c r="H45" s="22">
        <v>1</v>
      </c>
      <c r="I45" s="21" t="s">
        <v>26</v>
      </c>
      <c r="J45" s="21" t="s">
        <v>34</v>
      </c>
      <c r="K45" s="21" t="s">
        <v>47</v>
      </c>
      <c r="L45" s="21" t="s">
        <v>29</v>
      </c>
      <c r="M45" s="22">
        <v>0</v>
      </c>
      <c r="N45" s="21" t="s">
        <v>160</v>
      </c>
      <c r="O45" s="21" t="s">
        <v>160</v>
      </c>
      <c r="P45" s="21" t="s">
        <v>160</v>
      </c>
      <c r="Q45" s="21" t="s">
        <v>160</v>
      </c>
      <c r="R45" s="21" t="s">
        <v>29</v>
      </c>
      <c r="S45" s="22">
        <v>0</v>
      </c>
      <c r="T45" s="21" t="s">
        <v>160</v>
      </c>
      <c r="U45" s="22">
        <v>0</v>
      </c>
      <c r="V45" s="21" t="s">
        <v>26</v>
      </c>
      <c r="W45" s="21" t="s">
        <v>34</v>
      </c>
      <c r="X45" s="21" t="s">
        <v>47</v>
      </c>
    </row>
    <row r="46" spans="1:24" x14ac:dyDescent="0.25">
      <c r="A46" s="21" t="s">
        <v>62</v>
      </c>
      <c r="B46" s="21" t="s">
        <v>61</v>
      </c>
      <c r="C46" s="22">
        <v>5</v>
      </c>
      <c r="D46" s="22">
        <v>5</v>
      </c>
      <c r="E46" s="22">
        <v>0</v>
      </c>
      <c r="F46" s="22">
        <v>0</v>
      </c>
      <c r="G46" s="22">
        <v>1</v>
      </c>
      <c r="H46" s="22">
        <v>5</v>
      </c>
      <c r="I46" s="21" t="s">
        <v>29</v>
      </c>
      <c r="J46" s="21" t="s">
        <v>160</v>
      </c>
      <c r="K46" s="21" t="s">
        <v>160</v>
      </c>
      <c r="L46" s="21" t="s">
        <v>29</v>
      </c>
      <c r="M46" s="22">
        <v>0</v>
      </c>
      <c r="N46" s="21" t="s">
        <v>160</v>
      </c>
      <c r="O46" s="21" t="s">
        <v>160</v>
      </c>
      <c r="P46" s="21" t="s">
        <v>160</v>
      </c>
      <c r="Q46" s="21" t="s">
        <v>160</v>
      </c>
      <c r="R46" s="21" t="s">
        <v>29</v>
      </c>
      <c r="S46" s="22">
        <v>0</v>
      </c>
      <c r="T46" s="21" t="s">
        <v>160</v>
      </c>
      <c r="U46" s="22">
        <v>0</v>
      </c>
      <c r="V46" s="21" t="s">
        <v>26</v>
      </c>
      <c r="W46" s="21" t="s">
        <v>34</v>
      </c>
      <c r="X46" s="21" t="s">
        <v>47</v>
      </c>
    </row>
  </sheetData>
  <sortState ref="A1:AC84">
    <sortCondition ref="A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71"/>
  <sheetViews>
    <sheetView tabSelected="1" topLeftCell="Q1" workbookViewId="0">
      <selection activeCell="R1" sqref="R1:T31"/>
    </sheetView>
  </sheetViews>
  <sheetFormatPr defaultRowHeight="15" x14ac:dyDescent="0.25"/>
  <cols>
    <col min="20" max="20" width="9.140625" style="32"/>
    <col min="22" max="22" width="13.140625" bestFit="1" customWidth="1"/>
    <col min="23" max="23" width="19.28515625" bestFit="1" customWidth="1"/>
    <col min="36" max="36" width="9.7109375" style="32" customWidth="1"/>
    <col min="37" max="38" width="9.140625" style="32"/>
  </cols>
  <sheetData>
    <row r="1" spans="1:27" x14ac:dyDescent="0.25">
      <c r="A1" t="s">
        <v>67</v>
      </c>
      <c r="B1" t="s">
        <v>1</v>
      </c>
      <c r="C1" t="s">
        <v>68</v>
      </c>
      <c r="G1" t="s">
        <v>67</v>
      </c>
      <c r="H1" t="s">
        <v>1</v>
      </c>
      <c r="I1" t="s">
        <v>68</v>
      </c>
      <c r="R1" s="4" t="s">
        <v>1</v>
      </c>
      <c r="S1" s="4" t="s">
        <v>106</v>
      </c>
      <c r="T1" s="32" t="s">
        <v>70</v>
      </c>
      <c r="V1" s="9" t="s">
        <v>112</v>
      </c>
      <c r="W1" t="s">
        <v>115</v>
      </c>
      <c r="Z1" s="32" t="s">
        <v>187</v>
      </c>
      <c r="AA1" s="33"/>
    </row>
    <row r="2" spans="1:27" x14ac:dyDescent="0.25">
      <c r="A2">
        <v>1</v>
      </c>
      <c r="B2" t="s">
        <v>33</v>
      </c>
      <c r="C2">
        <v>2</v>
      </c>
      <c r="H2" t="s">
        <v>30</v>
      </c>
      <c r="I2">
        <v>1</v>
      </c>
      <c r="M2" s="3"/>
      <c r="N2" s="3"/>
      <c r="O2" s="3"/>
      <c r="P2" s="3"/>
      <c r="R2" t="s">
        <v>25</v>
      </c>
      <c r="S2" t="s">
        <v>107</v>
      </c>
      <c r="T2" s="32">
        <v>2</v>
      </c>
      <c r="V2" s="10" t="s">
        <v>109</v>
      </c>
      <c r="W2" s="5">
        <v>15</v>
      </c>
      <c r="Z2" s="33" t="s">
        <v>182</v>
      </c>
      <c r="AA2" s="33"/>
    </row>
    <row r="3" spans="1:27" x14ac:dyDescent="0.25">
      <c r="A3">
        <v>2</v>
      </c>
      <c r="B3" t="s">
        <v>64</v>
      </c>
      <c r="C3">
        <v>1</v>
      </c>
      <c r="G3">
        <v>2</v>
      </c>
      <c r="H3" t="s">
        <v>64</v>
      </c>
      <c r="I3">
        <v>1</v>
      </c>
      <c r="M3" t="s">
        <v>68</v>
      </c>
      <c r="N3" t="s">
        <v>74</v>
      </c>
      <c r="R3" t="s">
        <v>30</v>
      </c>
      <c r="S3" t="s">
        <v>107</v>
      </c>
      <c r="T3" s="32">
        <v>1</v>
      </c>
      <c r="V3" s="11">
        <v>1</v>
      </c>
      <c r="W3" s="5">
        <v>1</v>
      </c>
      <c r="Z3" s="33" t="s">
        <v>183</v>
      </c>
      <c r="AA3" s="33"/>
    </row>
    <row r="4" spans="1:27" x14ac:dyDescent="0.25">
      <c r="A4">
        <v>3</v>
      </c>
      <c r="B4" t="s">
        <v>35</v>
      </c>
      <c r="C4">
        <v>3</v>
      </c>
      <c r="G4">
        <v>9</v>
      </c>
      <c r="H4" t="s">
        <v>43</v>
      </c>
      <c r="I4">
        <v>1</v>
      </c>
      <c r="M4">
        <v>1</v>
      </c>
      <c r="N4">
        <v>6</v>
      </c>
      <c r="R4" t="s">
        <v>31</v>
      </c>
      <c r="S4" t="s">
        <v>107</v>
      </c>
      <c r="T4" s="32">
        <v>4</v>
      </c>
      <c r="V4" s="11">
        <v>2</v>
      </c>
      <c r="W4" s="5">
        <v>4</v>
      </c>
      <c r="Z4" s="33" t="s">
        <v>184</v>
      </c>
      <c r="AA4" s="33"/>
    </row>
    <row r="5" spans="1:27" x14ac:dyDescent="0.25">
      <c r="A5">
        <v>4</v>
      </c>
      <c r="B5" t="s">
        <v>36</v>
      </c>
      <c r="C5">
        <v>4</v>
      </c>
      <c r="H5" t="s">
        <v>49</v>
      </c>
      <c r="I5">
        <v>1</v>
      </c>
      <c r="M5">
        <v>2</v>
      </c>
      <c r="N5">
        <v>6</v>
      </c>
      <c r="R5" t="s">
        <v>108</v>
      </c>
      <c r="S5" t="s">
        <v>107</v>
      </c>
      <c r="T5" s="32">
        <v>5</v>
      </c>
      <c r="V5" s="11">
        <v>3</v>
      </c>
      <c r="W5" s="5">
        <v>3</v>
      </c>
      <c r="Z5" s="33" t="s">
        <v>185</v>
      </c>
      <c r="AA5" s="33"/>
    </row>
    <row r="6" spans="1:27" x14ac:dyDescent="0.25">
      <c r="A6">
        <v>5</v>
      </c>
      <c r="B6" t="s">
        <v>38</v>
      </c>
      <c r="C6">
        <v>5</v>
      </c>
      <c r="G6">
        <v>12</v>
      </c>
      <c r="H6" t="s">
        <v>59</v>
      </c>
      <c r="I6">
        <v>1</v>
      </c>
      <c r="M6">
        <v>3</v>
      </c>
      <c r="N6">
        <v>6</v>
      </c>
      <c r="R6" t="s">
        <v>33</v>
      </c>
      <c r="S6" t="s">
        <v>107</v>
      </c>
      <c r="T6" s="32">
        <v>2</v>
      </c>
      <c r="V6" s="11">
        <v>4</v>
      </c>
      <c r="W6" s="5">
        <v>4</v>
      </c>
      <c r="Z6" s="33" t="s">
        <v>186</v>
      </c>
    </row>
    <row r="7" spans="1:27" x14ac:dyDescent="0.25">
      <c r="A7">
        <v>6</v>
      </c>
      <c r="B7" t="s">
        <v>40</v>
      </c>
      <c r="C7">
        <v>4</v>
      </c>
      <c r="G7">
        <v>16</v>
      </c>
      <c r="H7" t="s">
        <v>55</v>
      </c>
      <c r="I7">
        <v>1</v>
      </c>
      <c r="M7">
        <v>4</v>
      </c>
      <c r="N7">
        <v>6</v>
      </c>
      <c r="R7" t="s">
        <v>64</v>
      </c>
      <c r="S7" t="s">
        <v>107</v>
      </c>
      <c r="T7" s="32">
        <v>3</v>
      </c>
      <c r="V7" s="11">
        <v>5</v>
      </c>
      <c r="W7" s="5">
        <v>3</v>
      </c>
    </row>
    <row r="8" spans="1:27" x14ac:dyDescent="0.25">
      <c r="A8">
        <v>7</v>
      </c>
      <c r="B8" t="s">
        <v>41</v>
      </c>
      <c r="C8">
        <v>3</v>
      </c>
      <c r="H8" t="s">
        <v>25</v>
      </c>
      <c r="I8">
        <v>2</v>
      </c>
      <c r="M8">
        <v>5</v>
      </c>
      <c r="N8">
        <v>4</v>
      </c>
      <c r="R8" t="s">
        <v>35</v>
      </c>
      <c r="S8" t="s">
        <v>107</v>
      </c>
      <c r="T8" s="32">
        <v>2</v>
      </c>
      <c r="V8" s="10" t="s">
        <v>107</v>
      </c>
      <c r="W8" s="5">
        <v>15</v>
      </c>
    </row>
    <row r="9" spans="1:27" x14ac:dyDescent="0.25">
      <c r="A9">
        <v>8</v>
      </c>
      <c r="B9" t="s">
        <v>42</v>
      </c>
      <c r="C9">
        <v>2</v>
      </c>
      <c r="G9">
        <v>1</v>
      </c>
      <c r="H9" t="s">
        <v>33</v>
      </c>
      <c r="I9">
        <v>2</v>
      </c>
      <c r="R9" t="s">
        <v>36</v>
      </c>
      <c r="S9" t="s">
        <v>107</v>
      </c>
      <c r="T9" s="32">
        <v>4</v>
      </c>
      <c r="V9" s="11">
        <v>1</v>
      </c>
      <c r="W9" s="5">
        <v>2</v>
      </c>
      <c r="Z9" t="s">
        <v>188</v>
      </c>
    </row>
    <row r="10" spans="1:27" x14ac:dyDescent="0.25">
      <c r="A10">
        <v>9</v>
      </c>
      <c r="B10" t="s">
        <v>43</v>
      </c>
      <c r="C10">
        <v>1</v>
      </c>
      <c r="G10">
        <v>8</v>
      </c>
      <c r="H10" t="s">
        <v>42</v>
      </c>
      <c r="I10">
        <v>2</v>
      </c>
      <c r="R10" t="s">
        <v>38</v>
      </c>
      <c r="S10" t="s">
        <v>107</v>
      </c>
      <c r="T10" s="32">
        <v>5</v>
      </c>
      <c r="V10" s="11">
        <v>2</v>
      </c>
      <c r="W10" s="5">
        <v>3</v>
      </c>
      <c r="Z10">
        <v>1</v>
      </c>
      <c r="AA10" s="33" t="s">
        <v>185</v>
      </c>
    </row>
    <row r="11" spans="1:27" x14ac:dyDescent="0.25">
      <c r="A11">
        <v>10</v>
      </c>
      <c r="B11" t="s">
        <v>45</v>
      </c>
      <c r="C11">
        <v>3</v>
      </c>
      <c r="H11" t="s">
        <v>51</v>
      </c>
      <c r="I11">
        <v>2</v>
      </c>
      <c r="R11" t="s">
        <v>40</v>
      </c>
      <c r="S11" t="s">
        <v>107</v>
      </c>
      <c r="T11" s="32">
        <v>4</v>
      </c>
      <c r="V11" s="11">
        <v>3</v>
      </c>
      <c r="W11" s="5">
        <v>3</v>
      </c>
      <c r="Z11">
        <v>2</v>
      </c>
      <c r="AA11" s="33" t="s">
        <v>182</v>
      </c>
    </row>
    <row r="12" spans="1:27" x14ac:dyDescent="0.25">
      <c r="A12">
        <v>11</v>
      </c>
      <c r="B12" t="s">
        <v>69</v>
      </c>
      <c r="C12">
        <v>4</v>
      </c>
      <c r="G12">
        <v>17</v>
      </c>
      <c r="H12" t="s">
        <v>57</v>
      </c>
      <c r="I12">
        <v>2</v>
      </c>
      <c r="R12" t="s">
        <v>41</v>
      </c>
      <c r="S12" t="s">
        <v>107</v>
      </c>
      <c r="T12" s="32">
        <v>3</v>
      </c>
      <c r="V12" s="11">
        <v>4</v>
      </c>
      <c r="W12" s="5">
        <v>4</v>
      </c>
      <c r="Z12">
        <v>3</v>
      </c>
      <c r="AA12" s="33" t="s">
        <v>183</v>
      </c>
    </row>
    <row r="13" spans="1:27" x14ac:dyDescent="0.25">
      <c r="A13">
        <v>12</v>
      </c>
      <c r="B13" t="s">
        <v>59</v>
      </c>
      <c r="C13">
        <v>1</v>
      </c>
      <c r="G13">
        <v>18</v>
      </c>
      <c r="H13" t="s">
        <v>65</v>
      </c>
      <c r="I13">
        <v>2</v>
      </c>
      <c r="R13" t="s">
        <v>42</v>
      </c>
      <c r="S13" t="s">
        <v>107</v>
      </c>
      <c r="T13" s="32">
        <v>4</v>
      </c>
      <c r="V13" s="11">
        <v>5</v>
      </c>
      <c r="W13" s="5">
        <v>3</v>
      </c>
      <c r="Z13">
        <v>4</v>
      </c>
      <c r="AA13" s="33" t="s">
        <v>184</v>
      </c>
    </row>
    <row r="14" spans="1:27" x14ac:dyDescent="0.25">
      <c r="A14">
        <v>13</v>
      </c>
      <c r="B14" t="s">
        <v>48</v>
      </c>
      <c r="C14">
        <v>3</v>
      </c>
      <c r="G14">
        <v>3</v>
      </c>
      <c r="H14" t="s">
        <v>35</v>
      </c>
      <c r="I14">
        <v>3</v>
      </c>
      <c r="R14" t="s">
        <v>161</v>
      </c>
      <c r="S14" t="s">
        <v>107</v>
      </c>
      <c r="T14" s="32">
        <v>5</v>
      </c>
      <c r="V14" s="10" t="s">
        <v>113</v>
      </c>
      <c r="W14" s="5">
        <v>30</v>
      </c>
      <c r="Z14">
        <v>5</v>
      </c>
      <c r="AA14" s="33" t="s">
        <v>186</v>
      </c>
    </row>
    <row r="15" spans="1:27" x14ac:dyDescent="0.25">
      <c r="A15">
        <v>14</v>
      </c>
      <c r="B15" t="s">
        <v>52</v>
      </c>
      <c r="C15">
        <v>5</v>
      </c>
      <c r="G15">
        <v>7</v>
      </c>
      <c r="H15" t="s">
        <v>41</v>
      </c>
      <c r="I15">
        <v>3</v>
      </c>
      <c r="R15" t="s">
        <v>43</v>
      </c>
      <c r="S15" t="s">
        <v>107</v>
      </c>
      <c r="T15" s="32">
        <v>1</v>
      </c>
      <c r="V15" s="31" t="s">
        <v>181</v>
      </c>
      <c r="W15" s="31"/>
    </row>
    <row r="16" spans="1:27" x14ac:dyDescent="0.25">
      <c r="A16">
        <v>15</v>
      </c>
      <c r="B16" t="s">
        <v>54</v>
      </c>
      <c r="C16">
        <v>5</v>
      </c>
      <c r="G16">
        <v>10</v>
      </c>
      <c r="H16" t="s">
        <v>45</v>
      </c>
      <c r="I16">
        <v>3</v>
      </c>
      <c r="R16" t="s">
        <v>45</v>
      </c>
      <c r="S16" t="s">
        <v>107</v>
      </c>
      <c r="T16" s="32">
        <v>3</v>
      </c>
      <c r="V16" t="s">
        <v>112</v>
      </c>
      <c r="W16" t="s">
        <v>115</v>
      </c>
    </row>
    <row r="17" spans="1:37" x14ac:dyDescent="0.25">
      <c r="A17">
        <v>16</v>
      </c>
      <c r="B17" t="s">
        <v>55</v>
      </c>
      <c r="C17">
        <v>1</v>
      </c>
      <c r="H17" t="s">
        <v>53</v>
      </c>
      <c r="I17">
        <v>3</v>
      </c>
      <c r="R17" t="s">
        <v>48</v>
      </c>
      <c r="S17" t="s">
        <v>109</v>
      </c>
      <c r="T17" s="32">
        <v>3</v>
      </c>
      <c r="V17" t="s">
        <v>109</v>
      </c>
      <c r="W17">
        <v>15</v>
      </c>
    </row>
    <row r="18" spans="1:37" x14ac:dyDescent="0.25">
      <c r="A18">
        <v>17</v>
      </c>
      <c r="B18" t="s">
        <v>57</v>
      </c>
      <c r="C18">
        <v>2</v>
      </c>
      <c r="G18">
        <v>13</v>
      </c>
      <c r="H18" t="s">
        <v>48</v>
      </c>
      <c r="I18">
        <v>3</v>
      </c>
      <c r="R18" t="s">
        <v>49</v>
      </c>
      <c r="S18" t="s">
        <v>109</v>
      </c>
      <c r="T18" s="32">
        <v>4</v>
      </c>
      <c r="V18">
        <v>1</v>
      </c>
      <c r="W18" s="32">
        <v>4</v>
      </c>
    </row>
    <row r="19" spans="1:37" x14ac:dyDescent="0.25">
      <c r="A19">
        <v>18</v>
      </c>
      <c r="B19" t="s">
        <v>65</v>
      </c>
      <c r="C19">
        <v>2</v>
      </c>
      <c r="H19" t="s">
        <v>58</v>
      </c>
      <c r="I19">
        <v>3</v>
      </c>
      <c r="R19" t="s">
        <v>50</v>
      </c>
      <c r="S19" t="s">
        <v>109</v>
      </c>
      <c r="T19" s="32">
        <v>4</v>
      </c>
      <c r="V19">
        <v>2</v>
      </c>
      <c r="W19" s="32">
        <v>1</v>
      </c>
    </row>
    <row r="20" spans="1:37" x14ac:dyDescent="0.25">
      <c r="A20">
        <v>19</v>
      </c>
      <c r="B20" t="s">
        <v>60</v>
      </c>
      <c r="C20">
        <v>4</v>
      </c>
      <c r="H20" t="s">
        <v>31</v>
      </c>
      <c r="I20">
        <v>4</v>
      </c>
      <c r="R20" t="s">
        <v>51</v>
      </c>
      <c r="S20" t="s">
        <v>109</v>
      </c>
      <c r="T20" s="32">
        <v>2</v>
      </c>
      <c r="V20">
        <v>3</v>
      </c>
      <c r="W20" s="32">
        <v>4</v>
      </c>
    </row>
    <row r="21" spans="1:37" x14ac:dyDescent="0.25">
      <c r="A21">
        <v>20</v>
      </c>
      <c r="B21" t="s">
        <v>62</v>
      </c>
      <c r="C21">
        <v>5</v>
      </c>
      <c r="G21">
        <v>4</v>
      </c>
      <c r="H21" t="s">
        <v>36</v>
      </c>
      <c r="I21">
        <v>4</v>
      </c>
      <c r="R21" t="s">
        <v>52</v>
      </c>
      <c r="S21" t="s">
        <v>109</v>
      </c>
      <c r="T21" s="32">
        <v>5</v>
      </c>
      <c r="V21">
        <v>4</v>
      </c>
      <c r="W21" s="32">
        <v>3</v>
      </c>
    </row>
    <row r="22" spans="1:37" x14ac:dyDescent="0.25">
      <c r="G22">
        <v>6</v>
      </c>
      <c r="H22" t="s">
        <v>40</v>
      </c>
      <c r="I22">
        <v>4</v>
      </c>
      <c r="R22" t="s">
        <v>53</v>
      </c>
      <c r="S22" t="s">
        <v>109</v>
      </c>
      <c r="T22" s="32">
        <v>3</v>
      </c>
      <c r="V22">
        <v>5</v>
      </c>
      <c r="W22" s="32">
        <v>3</v>
      </c>
    </row>
    <row r="23" spans="1:37" x14ac:dyDescent="0.25">
      <c r="A23" s="6" t="s">
        <v>77</v>
      </c>
      <c r="B23" s="6"/>
      <c r="C23" s="6"/>
      <c r="D23" s="6"/>
      <c r="E23" s="6"/>
      <c r="F23" s="2"/>
      <c r="H23" t="s">
        <v>50</v>
      </c>
      <c r="I23">
        <v>4</v>
      </c>
      <c r="R23" t="s">
        <v>54</v>
      </c>
      <c r="S23" t="s">
        <v>109</v>
      </c>
      <c r="T23" s="32">
        <v>5</v>
      </c>
      <c r="V23" t="s">
        <v>107</v>
      </c>
      <c r="W23" s="32">
        <v>15</v>
      </c>
    </row>
    <row r="24" spans="1:37" x14ac:dyDescent="0.25">
      <c r="G24">
        <v>11</v>
      </c>
      <c r="H24" t="s">
        <v>69</v>
      </c>
      <c r="I24">
        <v>4</v>
      </c>
      <c r="R24" t="s">
        <v>55</v>
      </c>
      <c r="S24" t="s">
        <v>109</v>
      </c>
      <c r="T24" s="32">
        <v>3</v>
      </c>
      <c r="V24">
        <v>1</v>
      </c>
      <c r="W24" s="32">
        <v>4</v>
      </c>
    </row>
    <row r="25" spans="1:37" x14ac:dyDescent="0.25">
      <c r="G25">
        <v>19</v>
      </c>
      <c r="H25" t="s">
        <v>60</v>
      </c>
      <c r="I25">
        <v>4</v>
      </c>
      <c r="R25" t="s">
        <v>69</v>
      </c>
      <c r="S25" t="s">
        <v>109</v>
      </c>
      <c r="T25" s="32">
        <v>2</v>
      </c>
      <c r="V25">
        <v>2</v>
      </c>
      <c r="W25" s="32">
        <v>2</v>
      </c>
    </row>
    <row r="26" spans="1:37" x14ac:dyDescent="0.25">
      <c r="G26">
        <v>5</v>
      </c>
      <c r="H26" t="s">
        <v>38</v>
      </c>
      <c r="I26">
        <v>5</v>
      </c>
      <c r="R26" t="s">
        <v>57</v>
      </c>
      <c r="S26" t="s">
        <v>109</v>
      </c>
      <c r="T26" s="32">
        <v>2</v>
      </c>
      <c r="V26">
        <v>3</v>
      </c>
      <c r="W26" s="32">
        <v>3</v>
      </c>
    </row>
    <row r="27" spans="1:37" x14ac:dyDescent="0.25">
      <c r="G27">
        <v>14</v>
      </c>
      <c r="H27" t="s">
        <v>52</v>
      </c>
      <c r="I27">
        <v>5</v>
      </c>
      <c r="R27" t="s">
        <v>58</v>
      </c>
      <c r="S27" t="s">
        <v>109</v>
      </c>
      <c r="T27" s="32">
        <v>3</v>
      </c>
      <c r="V27">
        <v>4</v>
      </c>
      <c r="W27" s="32">
        <v>3</v>
      </c>
    </row>
    <row r="28" spans="1:37" x14ac:dyDescent="0.25">
      <c r="G28">
        <v>15</v>
      </c>
      <c r="H28" t="s">
        <v>54</v>
      </c>
      <c r="I28">
        <v>5</v>
      </c>
      <c r="R28" t="s">
        <v>65</v>
      </c>
      <c r="S28" t="s">
        <v>109</v>
      </c>
      <c r="T28" s="32">
        <v>2</v>
      </c>
      <c r="V28">
        <v>5</v>
      </c>
      <c r="W28" s="32">
        <v>3</v>
      </c>
    </row>
    <row r="29" spans="1:37" x14ac:dyDescent="0.25">
      <c r="G29">
        <v>20</v>
      </c>
      <c r="H29" t="s">
        <v>62</v>
      </c>
      <c r="I29">
        <v>5</v>
      </c>
      <c r="R29" t="s">
        <v>59</v>
      </c>
      <c r="S29" t="s">
        <v>109</v>
      </c>
      <c r="T29" s="32">
        <v>1</v>
      </c>
    </row>
    <row r="30" spans="1:37" x14ac:dyDescent="0.25">
      <c r="H30" t="s">
        <v>108</v>
      </c>
      <c r="I30">
        <v>5</v>
      </c>
      <c r="R30" t="s">
        <v>60</v>
      </c>
      <c r="S30" t="s">
        <v>109</v>
      </c>
      <c r="T30" s="32">
        <v>4</v>
      </c>
    </row>
    <row r="31" spans="1:37" x14ac:dyDescent="0.25">
      <c r="G31" s="6" t="s">
        <v>76</v>
      </c>
      <c r="H31" s="6"/>
      <c r="I31" s="6"/>
      <c r="J31" s="6"/>
      <c r="K31" s="6"/>
      <c r="R31" t="s">
        <v>62</v>
      </c>
      <c r="S31" t="s">
        <v>109</v>
      </c>
      <c r="T31" s="32">
        <v>5</v>
      </c>
    </row>
    <row r="32" spans="1:37" x14ac:dyDescent="0.25">
      <c r="AJ32"/>
      <c r="AK32"/>
    </row>
    <row r="33" spans="36:37" x14ac:dyDescent="0.25">
      <c r="AJ33"/>
      <c r="AK33"/>
    </row>
    <row r="34" spans="36:37" x14ac:dyDescent="0.25">
      <c r="AJ34"/>
      <c r="AK34"/>
    </row>
    <row r="35" spans="36:37" x14ac:dyDescent="0.25">
      <c r="AJ35"/>
      <c r="AK35"/>
    </row>
    <row r="36" spans="36:37" x14ac:dyDescent="0.25">
      <c r="AJ36"/>
      <c r="AK36"/>
    </row>
    <row r="37" spans="36:37" x14ac:dyDescent="0.25">
      <c r="AJ37"/>
      <c r="AK37"/>
    </row>
    <row r="38" spans="36:37" x14ac:dyDescent="0.25">
      <c r="AJ38"/>
      <c r="AK38"/>
    </row>
    <row r="39" spans="36:37" x14ac:dyDescent="0.25">
      <c r="AJ39"/>
      <c r="AK39"/>
    </row>
    <row r="40" spans="36:37" x14ac:dyDescent="0.25">
      <c r="AJ40"/>
      <c r="AK40"/>
    </row>
    <row r="41" spans="36:37" x14ac:dyDescent="0.25">
      <c r="AJ41"/>
      <c r="AK41"/>
    </row>
    <row r="42" spans="36:37" x14ac:dyDescent="0.25">
      <c r="AJ42"/>
      <c r="AK42"/>
    </row>
    <row r="43" spans="36:37" x14ac:dyDescent="0.25">
      <c r="AJ43"/>
      <c r="AK43"/>
    </row>
    <row r="44" spans="36:37" x14ac:dyDescent="0.25">
      <c r="AJ44"/>
      <c r="AK44"/>
    </row>
    <row r="45" spans="36:37" x14ac:dyDescent="0.25">
      <c r="AJ45"/>
      <c r="AK45"/>
    </row>
    <row r="46" spans="36:37" x14ac:dyDescent="0.25">
      <c r="AJ46"/>
      <c r="AK46"/>
    </row>
    <row r="47" spans="36:37" x14ac:dyDescent="0.25">
      <c r="AJ47"/>
      <c r="AK47"/>
    </row>
    <row r="48" spans="36:37" x14ac:dyDescent="0.25">
      <c r="AJ48"/>
      <c r="AK48"/>
    </row>
    <row r="49" spans="36:37" x14ac:dyDescent="0.25">
      <c r="AJ49"/>
      <c r="AK49"/>
    </row>
    <row r="50" spans="36:37" x14ac:dyDescent="0.25">
      <c r="AJ50"/>
      <c r="AK50"/>
    </row>
    <row r="51" spans="36:37" x14ac:dyDescent="0.25">
      <c r="AJ51"/>
      <c r="AK51"/>
    </row>
    <row r="52" spans="36:37" x14ac:dyDescent="0.25">
      <c r="AJ52"/>
      <c r="AK52"/>
    </row>
    <row r="53" spans="36:37" x14ac:dyDescent="0.25">
      <c r="AJ53"/>
      <c r="AK53"/>
    </row>
    <row r="54" spans="36:37" x14ac:dyDescent="0.25">
      <c r="AJ54"/>
      <c r="AK54"/>
    </row>
    <row r="55" spans="36:37" x14ac:dyDescent="0.25">
      <c r="AJ55"/>
      <c r="AK55"/>
    </row>
    <row r="56" spans="36:37" x14ac:dyDescent="0.25">
      <c r="AJ56"/>
      <c r="AK56"/>
    </row>
    <row r="57" spans="36:37" x14ac:dyDescent="0.25">
      <c r="AJ57"/>
      <c r="AK57"/>
    </row>
    <row r="58" spans="36:37" x14ac:dyDescent="0.25">
      <c r="AJ58"/>
      <c r="AK58"/>
    </row>
    <row r="59" spans="36:37" x14ac:dyDescent="0.25">
      <c r="AJ59"/>
      <c r="AK59"/>
    </row>
    <row r="60" spans="36:37" x14ac:dyDescent="0.25">
      <c r="AJ60"/>
      <c r="AK60"/>
    </row>
    <row r="61" spans="36:37" x14ac:dyDescent="0.25">
      <c r="AJ61"/>
      <c r="AK61"/>
    </row>
    <row r="62" spans="36:37" x14ac:dyDescent="0.25">
      <c r="AJ62"/>
      <c r="AK62"/>
    </row>
    <row r="63" spans="36:37" x14ac:dyDescent="0.25">
      <c r="AJ63"/>
      <c r="AK63"/>
    </row>
    <row r="64" spans="36:37" x14ac:dyDescent="0.25">
      <c r="AJ64"/>
      <c r="AK64"/>
    </row>
    <row r="65" spans="36:37" x14ac:dyDescent="0.25">
      <c r="AJ65"/>
      <c r="AK65"/>
    </row>
    <row r="66" spans="36:37" x14ac:dyDescent="0.25">
      <c r="AJ66"/>
      <c r="AK66"/>
    </row>
    <row r="67" spans="36:37" x14ac:dyDescent="0.25">
      <c r="AJ67"/>
      <c r="AK67"/>
    </row>
    <row r="68" spans="36:37" x14ac:dyDescent="0.25">
      <c r="AJ68"/>
      <c r="AK68"/>
    </row>
    <row r="69" spans="36:37" x14ac:dyDescent="0.25">
      <c r="AJ69"/>
      <c r="AK69"/>
    </row>
    <row r="70" spans="36:37" x14ac:dyDescent="0.25">
      <c r="AJ70"/>
      <c r="AK70"/>
    </row>
    <row r="71" spans="36:37" x14ac:dyDescent="0.25">
      <c r="AJ71"/>
      <c r="AK71"/>
    </row>
    <row r="72" spans="36:37" x14ac:dyDescent="0.25">
      <c r="AJ72"/>
      <c r="AK72"/>
    </row>
    <row r="73" spans="36:37" x14ac:dyDescent="0.25">
      <c r="AJ73"/>
      <c r="AK73"/>
    </row>
    <row r="74" spans="36:37" x14ac:dyDescent="0.25">
      <c r="AJ74"/>
      <c r="AK74"/>
    </row>
    <row r="75" spans="36:37" x14ac:dyDescent="0.25">
      <c r="AJ75"/>
      <c r="AK75"/>
    </row>
    <row r="76" spans="36:37" x14ac:dyDescent="0.25">
      <c r="AJ76"/>
      <c r="AK76"/>
    </row>
    <row r="77" spans="36:37" x14ac:dyDescent="0.25">
      <c r="AJ77"/>
      <c r="AK77"/>
    </row>
    <row r="78" spans="36:37" x14ac:dyDescent="0.25">
      <c r="AJ78"/>
      <c r="AK78"/>
    </row>
    <row r="79" spans="36:37" x14ac:dyDescent="0.25">
      <c r="AJ79"/>
      <c r="AK79"/>
    </row>
    <row r="80" spans="36:37" x14ac:dyDescent="0.25">
      <c r="AJ80"/>
      <c r="AK80"/>
    </row>
    <row r="81" spans="36:37" x14ac:dyDescent="0.25">
      <c r="AJ81"/>
      <c r="AK81"/>
    </row>
    <row r="82" spans="36:37" x14ac:dyDescent="0.25">
      <c r="AJ82"/>
      <c r="AK82"/>
    </row>
    <row r="83" spans="36:37" x14ac:dyDescent="0.25">
      <c r="AJ83"/>
      <c r="AK83"/>
    </row>
    <row r="84" spans="36:37" x14ac:dyDescent="0.25">
      <c r="AJ84"/>
      <c r="AK84"/>
    </row>
    <row r="85" spans="36:37" x14ac:dyDescent="0.25">
      <c r="AJ85"/>
      <c r="AK85"/>
    </row>
    <row r="86" spans="36:37" x14ac:dyDescent="0.25">
      <c r="AJ86"/>
      <c r="AK86"/>
    </row>
    <row r="87" spans="36:37" x14ac:dyDescent="0.25">
      <c r="AJ87"/>
      <c r="AK87"/>
    </row>
    <row r="88" spans="36:37" x14ac:dyDescent="0.25">
      <c r="AJ88"/>
      <c r="AK88"/>
    </row>
    <row r="89" spans="36:37" x14ac:dyDescent="0.25">
      <c r="AJ89"/>
      <c r="AK89"/>
    </row>
    <row r="90" spans="36:37" x14ac:dyDescent="0.25">
      <c r="AJ90"/>
      <c r="AK90"/>
    </row>
    <row r="91" spans="36:37" x14ac:dyDescent="0.25">
      <c r="AJ91"/>
      <c r="AK91"/>
    </row>
    <row r="92" spans="36:37" x14ac:dyDescent="0.25">
      <c r="AJ92"/>
      <c r="AK92"/>
    </row>
    <row r="93" spans="36:37" x14ac:dyDescent="0.25">
      <c r="AJ93"/>
      <c r="AK93"/>
    </row>
    <row r="94" spans="36:37" x14ac:dyDescent="0.25">
      <c r="AJ94"/>
      <c r="AK94"/>
    </row>
    <row r="95" spans="36:37" x14ac:dyDescent="0.25">
      <c r="AJ95"/>
      <c r="AK95"/>
    </row>
    <row r="96" spans="36:37" x14ac:dyDescent="0.25">
      <c r="AJ96"/>
      <c r="AK96"/>
    </row>
    <row r="97" spans="36:37" x14ac:dyDescent="0.25">
      <c r="AJ97"/>
      <c r="AK97"/>
    </row>
    <row r="98" spans="36:37" x14ac:dyDescent="0.25">
      <c r="AJ98"/>
      <c r="AK98"/>
    </row>
    <row r="99" spans="36:37" x14ac:dyDescent="0.25">
      <c r="AJ99"/>
      <c r="AK99"/>
    </row>
    <row r="100" spans="36:37" x14ac:dyDescent="0.25">
      <c r="AJ100"/>
      <c r="AK100"/>
    </row>
    <row r="101" spans="36:37" x14ac:dyDescent="0.25">
      <c r="AJ101"/>
      <c r="AK101"/>
    </row>
    <row r="102" spans="36:37" x14ac:dyDescent="0.25">
      <c r="AJ102"/>
      <c r="AK102"/>
    </row>
    <row r="103" spans="36:37" x14ac:dyDescent="0.25">
      <c r="AJ103"/>
      <c r="AK103"/>
    </row>
    <row r="104" spans="36:37" x14ac:dyDescent="0.25">
      <c r="AJ104"/>
      <c r="AK104"/>
    </row>
    <row r="105" spans="36:37" x14ac:dyDescent="0.25">
      <c r="AJ105"/>
      <c r="AK105"/>
    </row>
    <row r="106" spans="36:37" x14ac:dyDescent="0.25">
      <c r="AJ106"/>
      <c r="AK106"/>
    </row>
    <row r="107" spans="36:37" x14ac:dyDescent="0.25">
      <c r="AJ107"/>
      <c r="AK107"/>
    </row>
    <row r="108" spans="36:37" x14ac:dyDescent="0.25">
      <c r="AJ108"/>
      <c r="AK108"/>
    </row>
    <row r="109" spans="36:37" x14ac:dyDescent="0.25">
      <c r="AJ109"/>
      <c r="AK109"/>
    </row>
    <row r="110" spans="36:37" x14ac:dyDescent="0.25">
      <c r="AJ110"/>
      <c r="AK110"/>
    </row>
    <row r="111" spans="36:37" x14ac:dyDescent="0.25">
      <c r="AJ111"/>
      <c r="AK111"/>
    </row>
    <row r="112" spans="36:37" x14ac:dyDescent="0.25">
      <c r="AJ112"/>
      <c r="AK112"/>
    </row>
    <row r="113" spans="36:37" x14ac:dyDescent="0.25">
      <c r="AJ113"/>
      <c r="AK113"/>
    </row>
    <row r="114" spans="36:37" x14ac:dyDescent="0.25">
      <c r="AJ114"/>
      <c r="AK114"/>
    </row>
    <row r="115" spans="36:37" x14ac:dyDescent="0.25">
      <c r="AJ115"/>
      <c r="AK115"/>
    </row>
    <row r="116" spans="36:37" x14ac:dyDescent="0.25">
      <c r="AJ116"/>
      <c r="AK116"/>
    </row>
    <row r="117" spans="36:37" x14ac:dyDescent="0.25">
      <c r="AJ117"/>
      <c r="AK117"/>
    </row>
    <row r="118" spans="36:37" x14ac:dyDescent="0.25">
      <c r="AJ118"/>
      <c r="AK118"/>
    </row>
    <row r="119" spans="36:37" x14ac:dyDescent="0.25">
      <c r="AJ119"/>
      <c r="AK119"/>
    </row>
    <row r="120" spans="36:37" x14ac:dyDescent="0.25">
      <c r="AJ120"/>
      <c r="AK120"/>
    </row>
    <row r="121" spans="36:37" x14ac:dyDescent="0.25">
      <c r="AJ121"/>
      <c r="AK121"/>
    </row>
    <row r="122" spans="36:37" x14ac:dyDescent="0.25">
      <c r="AJ122"/>
      <c r="AK122"/>
    </row>
    <row r="123" spans="36:37" x14ac:dyDescent="0.25">
      <c r="AJ123"/>
      <c r="AK123"/>
    </row>
    <row r="124" spans="36:37" x14ac:dyDescent="0.25">
      <c r="AJ124"/>
      <c r="AK124"/>
    </row>
    <row r="125" spans="36:37" x14ac:dyDescent="0.25">
      <c r="AJ125"/>
      <c r="AK125"/>
    </row>
    <row r="126" spans="36:37" x14ac:dyDescent="0.25">
      <c r="AJ126"/>
      <c r="AK126"/>
    </row>
    <row r="127" spans="36:37" x14ac:dyDescent="0.25">
      <c r="AJ127"/>
      <c r="AK127"/>
    </row>
    <row r="128" spans="36:37" x14ac:dyDescent="0.25">
      <c r="AJ128"/>
      <c r="AK128"/>
    </row>
    <row r="129" spans="36:37" x14ac:dyDescent="0.25">
      <c r="AJ129"/>
      <c r="AK129"/>
    </row>
    <row r="130" spans="36:37" x14ac:dyDescent="0.25">
      <c r="AJ130"/>
      <c r="AK130"/>
    </row>
    <row r="131" spans="36:37" x14ac:dyDescent="0.25">
      <c r="AJ131"/>
      <c r="AK131"/>
    </row>
    <row r="132" spans="36:37" x14ac:dyDescent="0.25">
      <c r="AJ132"/>
      <c r="AK132"/>
    </row>
    <row r="133" spans="36:37" x14ac:dyDescent="0.25">
      <c r="AJ133"/>
      <c r="AK133"/>
    </row>
    <row r="134" spans="36:37" x14ac:dyDescent="0.25">
      <c r="AJ134"/>
      <c r="AK134"/>
    </row>
    <row r="135" spans="36:37" x14ac:dyDescent="0.25">
      <c r="AJ135"/>
      <c r="AK135"/>
    </row>
    <row r="136" spans="36:37" x14ac:dyDescent="0.25">
      <c r="AJ136"/>
      <c r="AK136"/>
    </row>
    <row r="137" spans="36:37" x14ac:dyDescent="0.25">
      <c r="AJ137"/>
      <c r="AK137"/>
    </row>
    <row r="138" spans="36:37" x14ac:dyDescent="0.25">
      <c r="AJ138"/>
      <c r="AK138"/>
    </row>
    <row r="139" spans="36:37" x14ac:dyDescent="0.25">
      <c r="AJ139"/>
      <c r="AK139"/>
    </row>
    <row r="140" spans="36:37" x14ac:dyDescent="0.25">
      <c r="AJ140"/>
      <c r="AK140"/>
    </row>
    <row r="141" spans="36:37" x14ac:dyDescent="0.25">
      <c r="AJ141"/>
      <c r="AK141"/>
    </row>
    <row r="142" spans="36:37" x14ac:dyDescent="0.25">
      <c r="AJ142"/>
      <c r="AK142"/>
    </row>
    <row r="143" spans="36:37" x14ac:dyDescent="0.25">
      <c r="AJ143"/>
      <c r="AK143"/>
    </row>
    <row r="144" spans="36:37" x14ac:dyDescent="0.25">
      <c r="AJ144"/>
      <c r="AK144"/>
    </row>
    <row r="145" spans="36:37" x14ac:dyDescent="0.25">
      <c r="AJ145"/>
      <c r="AK145"/>
    </row>
    <row r="146" spans="36:37" x14ac:dyDescent="0.25">
      <c r="AJ146"/>
      <c r="AK146"/>
    </row>
    <row r="147" spans="36:37" x14ac:dyDescent="0.25">
      <c r="AJ147"/>
      <c r="AK147"/>
    </row>
    <row r="148" spans="36:37" x14ac:dyDescent="0.25">
      <c r="AJ148"/>
      <c r="AK148"/>
    </row>
    <row r="149" spans="36:37" x14ac:dyDescent="0.25">
      <c r="AJ149"/>
      <c r="AK149"/>
    </row>
    <row r="150" spans="36:37" x14ac:dyDescent="0.25">
      <c r="AJ150"/>
      <c r="AK150"/>
    </row>
    <row r="151" spans="36:37" x14ac:dyDescent="0.25">
      <c r="AJ151"/>
      <c r="AK151"/>
    </row>
    <row r="152" spans="36:37" x14ac:dyDescent="0.25">
      <c r="AJ152"/>
      <c r="AK152"/>
    </row>
    <row r="153" spans="36:37" x14ac:dyDescent="0.25">
      <c r="AJ153"/>
      <c r="AK153"/>
    </row>
    <row r="154" spans="36:37" x14ac:dyDescent="0.25">
      <c r="AJ154"/>
      <c r="AK154"/>
    </row>
    <row r="155" spans="36:37" x14ac:dyDescent="0.25">
      <c r="AJ155"/>
      <c r="AK155"/>
    </row>
    <row r="156" spans="36:37" x14ac:dyDescent="0.25">
      <c r="AJ156"/>
      <c r="AK156"/>
    </row>
    <row r="157" spans="36:37" x14ac:dyDescent="0.25">
      <c r="AJ157"/>
      <c r="AK157"/>
    </row>
    <row r="158" spans="36:37" x14ac:dyDescent="0.25">
      <c r="AJ158"/>
      <c r="AK158"/>
    </row>
    <row r="159" spans="36:37" x14ac:dyDescent="0.25">
      <c r="AJ159"/>
      <c r="AK159"/>
    </row>
    <row r="160" spans="36:37" x14ac:dyDescent="0.25">
      <c r="AJ160"/>
      <c r="AK160"/>
    </row>
    <row r="161" spans="36:37" x14ac:dyDescent="0.25">
      <c r="AJ161"/>
      <c r="AK161"/>
    </row>
    <row r="162" spans="36:37" x14ac:dyDescent="0.25">
      <c r="AJ162"/>
      <c r="AK162"/>
    </row>
    <row r="163" spans="36:37" x14ac:dyDescent="0.25">
      <c r="AJ163"/>
      <c r="AK163"/>
    </row>
    <row r="164" spans="36:37" x14ac:dyDescent="0.25">
      <c r="AJ164"/>
      <c r="AK164"/>
    </row>
    <row r="165" spans="36:37" x14ac:dyDescent="0.25">
      <c r="AJ165"/>
      <c r="AK165"/>
    </row>
    <row r="166" spans="36:37" x14ac:dyDescent="0.25">
      <c r="AJ166"/>
      <c r="AK166"/>
    </row>
    <row r="167" spans="36:37" x14ac:dyDescent="0.25">
      <c r="AJ167"/>
      <c r="AK167"/>
    </row>
    <row r="168" spans="36:37" x14ac:dyDescent="0.25">
      <c r="AJ168"/>
      <c r="AK168"/>
    </row>
    <row r="169" spans="36:37" x14ac:dyDescent="0.25">
      <c r="AJ169"/>
      <c r="AK169"/>
    </row>
    <row r="170" spans="36:37" x14ac:dyDescent="0.25">
      <c r="AJ170"/>
      <c r="AK170"/>
    </row>
    <row r="171" spans="36:37" x14ac:dyDescent="0.25">
      <c r="AJ171"/>
      <c r="AK171"/>
    </row>
    <row r="172" spans="36:37" x14ac:dyDescent="0.25">
      <c r="AJ172"/>
      <c r="AK172"/>
    </row>
    <row r="173" spans="36:37" x14ac:dyDescent="0.25">
      <c r="AJ173"/>
      <c r="AK173"/>
    </row>
    <row r="174" spans="36:37" x14ac:dyDescent="0.25">
      <c r="AJ174"/>
      <c r="AK174"/>
    </row>
    <row r="175" spans="36:37" x14ac:dyDescent="0.25">
      <c r="AJ175"/>
      <c r="AK175"/>
    </row>
    <row r="176" spans="36:37" x14ac:dyDescent="0.25">
      <c r="AJ176"/>
      <c r="AK176"/>
    </row>
    <row r="177" spans="36:37" x14ac:dyDescent="0.25">
      <c r="AJ177"/>
      <c r="AK177"/>
    </row>
    <row r="178" spans="36:37" x14ac:dyDescent="0.25">
      <c r="AJ178"/>
      <c r="AK178"/>
    </row>
    <row r="179" spans="36:37" x14ac:dyDescent="0.25">
      <c r="AJ179"/>
      <c r="AK179"/>
    </row>
    <row r="180" spans="36:37" x14ac:dyDescent="0.25">
      <c r="AJ180"/>
      <c r="AK180"/>
    </row>
    <row r="181" spans="36:37" x14ac:dyDescent="0.25">
      <c r="AJ181"/>
      <c r="AK181"/>
    </row>
    <row r="182" spans="36:37" x14ac:dyDescent="0.25">
      <c r="AJ182"/>
      <c r="AK182"/>
    </row>
    <row r="183" spans="36:37" x14ac:dyDescent="0.25">
      <c r="AJ183"/>
      <c r="AK183"/>
    </row>
    <row r="184" spans="36:37" x14ac:dyDescent="0.25">
      <c r="AJ184"/>
      <c r="AK184"/>
    </row>
    <row r="185" spans="36:37" x14ac:dyDescent="0.25">
      <c r="AJ185"/>
      <c r="AK185"/>
    </row>
    <row r="186" spans="36:37" x14ac:dyDescent="0.25">
      <c r="AJ186"/>
      <c r="AK186"/>
    </row>
    <row r="187" spans="36:37" x14ac:dyDescent="0.25">
      <c r="AJ187"/>
      <c r="AK187"/>
    </row>
    <row r="188" spans="36:37" x14ac:dyDescent="0.25">
      <c r="AJ188"/>
      <c r="AK188"/>
    </row>
    <row r="189" spans="36:37" x14ac:dyDescent="0.25">
      <c r="AJ189"/>
      <c r="AK189"/>
    </row>
    <row r="190" spans="36:37" x14ac:dyDescent="0.25">
      <c r="AJ190"/>
      <c r="AK190"/>
    </row>
    <row r="191" spans="36:37" x14ac:dyDescent="0.25">
      <c r="AJ191"/>
      <c r="AK191"/>
    </row>
    <row r="192" spans="36:37" x14ac:dyDescent="0.25">
      <c r="AJ192"/>
      <c r="AK192"/>
    </row>
    <row r="193" spans="36:37" x14ac:dyDescent="0.25">
      <c r="AJ193"/>
      <c r="AK193"/>
    </row>
    <row r="194" spans="36:37" x14ac:dyDescent="0.25">
      <c r="AJ194"/>
      <c r="AK194"/>
    </row>
    <row r="195" spans="36:37" x14ac:dyDescent="0.25">
      <c r="AJ195"/>
      <c r="AK195"/>
    </row>
    <row r="196" spans="36:37" x14ac:dyDescent="0.25">
      <c r="AJ196"/>
      <c r="AK196"/>
    </row>
    <row r="197" spans="36:37" x14ac:dyDescent="0.25">
      <c r="AJ197"/>
      <c r="AK197"/>
    </row>
    <row r="198" spans="36:37" x14ac:dyDescent="0.25">
      <c r="AJ198"/>
      <c r="AK198"/>
    </row>
    <row r="199" spans="36:37" x14ac:dyDescent="0.25">
      <c r="AJ199"/>
      <c r="AK199"/>
    </row>
    <row r="200" spans="36:37" x14ac:dyDescent="0.25">
      <c r="AJ200"/>
      <c r="AK200"/>
    </row>
    <row r="201" spans="36:37" x14ac:dyDescent="0.25">
      <c r="AJ201"/>
      <c r="AK201"/>
    </row>
    <row r="202" spans="36:37" x14ac:dyDescent="0.25">
      <c r="AJ202"/>
      <c r="AK202"/>
    </row>
    <row r="203" spans="36:37" x14ac:dyDescent="0.25">
      <c r="AJ203"/>
      <c r="AK203"/>
    </row>
    <row r="204" spans="36:37" x14ac:dyDescent="0.25">
      <c r="AJ204"/>
      <c r="AK204"/>
    </row>
    <row r="205" spans="36:37" x14ac:dyDescent="0.25">
      <c r="AJ205"/>
      <c r="AK205"/>
    </row>
    <row r="206" spans="36:37" x14ac:dyDescent="0.25">
      <c r="AJ206"/>
      <c r="AK206"/>
    </row>
    <row r="207" spans="36:37" x14ac:dyDescent="0.25">
      <c r="AJ207"/>
      <c r="AK207"/>
    </row>
    <row r="208" spans="36:37" x14ac:dyDescent="0.25">
      <c r="AJ208"/>
      <c r="AK208"/>
    </row>
    <row r="209" spans="36:37" x14ac:dyDescent="0.25">
      <c r="AJ209"/>
      <c r="AK209"/>
    </row>
    <row r="210" spans="36:37" x14ac:dyDescent="0.25">
      <c r="AJ210"/>
      <c r="AK210"/>
    </row>
    <row r="211" spans="36:37" x14ac:dyDescent="0.25">
      <c r="AJ211"/>
      <c r="AK211"/>
    </row>
    <row r="212" spans="36:37" x14ac:dyDescent="0.25">
      <c r="AJ212"/>
      <c r="AK212"/>
    </row>
    <row r="213" spans="36:37" x14ac:dyDescent="0.25">
      <c r="AJ213"/>
      <c r="AK213"/>
    </row>
    <row r="214" spans="36:37" x14ac:dyDescent="0.25">
      <c r="AJ214"/>
      <c r="AK214"/>
    </row>
    <row r="215" spans="36:37" x14ac:dyDescent="0.25">
      <c r="AJ215"/>
      <c r="AK215"/>
    </row>
    <row r="216" spans="36:37" x14ac:dyDescent="0.25">
      <c r="AJ216"/>
      <c r="AK216"/>
    </row>
    <row r="217" spans="36:37" x14ac:dyDescent="0.25">
      <c r="AJ217"/>
      <c r="AK217"/>
    </row>
    <row r="218" spans="36:37" x14ac:dyDescent="0.25">
      <c r="AJ218"/>
      <c r="AK218"/>
    </row>
    <row r="219" spans="36:37" x14ac:dyDescent="0.25">
      <c r="AJ219"/>
      <c r="AK219"/>
    </row>
    <row r="220" spans="36:37" x14ac:dyDescent="0.25">
      <c r="AJ220"/>
      <c r="AK220"/>
    </row>
    <row r="221" spans="36:37" x14ac:dyDescent="0.25">
      <c r="AJ221"/>
      <c r="AK221"/>
    </row>
    <row r="222" spans="36:37" x14ac:dyDescent="0.25">
      <c r="AJ222"/>
      <c r="AK222"/>
    </row>
    <row r="223" spans="36:37" x14ac:dyDescent="0.25">
      <c r="AJ223"/>
      <c r="AK223"/>
    </row>
    <row r="224" spans="36:37" x14ac:dyDescent="0.25">
      <c r="AJ224"/>
      <c r="AK224"/>
    </row>
    <row r="225" spans="36:37" x14ac:dyDescent="0.25">
      <c r="AJ225"/>
      <c r="AK225"/>
    </row>
    <row r="226" spans="36:37" x14ac:dyDescent="0.25">
      <c r="AJ226"/>
      <c r="AK226"/>
    </row>
    <row r="227" spans="36:37" x14ac:dyDescent="0.25">
      <c r="AJ227"/>
      <c r="AK227"/>
    </row>
    <row r="228" spans="36:37" x14ac:dyDescent="0.25">
      <c r="AJ228"/>
      <c r="AK228"/>
    </row>
    <row r="229" spans="36:37" x14ac:dyDescent="0.25">
      <c r="AJ229"/>
      <c r="AK229"/>
    </row>
    <row r="230" spans="36:37" x14ac:dyDescent="0.25">
      <c r="AJ230"/>
      <c r="AK230"/>
    </row>
    <row r="231" spans="36:37" x14ac:dyDescent="0.25">
      <c r="AJ231"/>
      <c r="AK231"/>
    </row>
    <row r="232" spans="36:37" x14ac:dyDescent="0.25">
      <c r="AJ232"/>
      <c r="AK232"/>
    </row>
    <row r="233" spans="36:37" x14ac:dyDescent="0.25">
      <c r="AJ233"/>
      <c r="AK233"/>
    </row>
    <row r="234" spans="36:37" x14ac:dyDescent="0.25">
      <c r="AJ234"/>
      <c r="AK234"/>
    </row>
    <row r="235" spans="36:37" x14ac:dyDescent="0.25">
      <c r="AJ235"/>
      <c r="AK235"/>
    </row>
    <row r="236" spans="36:37" x14ac:dyDescent="0.25">
      <c r="AJ236"/>
      <c r="AK236"/>
    </row>
    <row r="237" spans="36:37" x14ac:dyDescent="0.25">
      <c r="AJ237"/>
      <c r="AK237"/>
    </row>
    <row r="238" spans="36:37" x14ac:dyDescent="0.25">
      <c r="AJ238"/>
      <c r="AK238"/>
    </row>
    <row r="239" spans="36:37" x14ac:dyDescent="0.25">
      <c r="AJ239"/>
      <c r="AK239"/>
    </row>
    <row r="240" spans="36:37" x14ac:dyDescent="0.25">
      <c r="AJ240"/>
      <c r="AK240"/>
    </row>
    <row r="241" spans="36:37" x14ac:dyDescent="0.25">
      <c r="AJ241"/>
      <c r="AK241"/>
    </row>
    <row r="242" spans="36:37" x14ac:dyDescent="0.25">
      <c r="AJ242"/>
      <c r="AK242"/>
    </row>
    <row r="243" spans="36:37" x14ac:dyDescent="0.25">
      <c r="AJ243"/>
      <c r="AK243"/>
    </row>
    <row r="244" spans="36:37" x14ac:dyDescent="0.25">
      <c r="AJ244"/>
      <c r="AK244"/>
    </row>
    <row r="245" spans="36:37" x14ac:dyDescent="0.25">
      <c r="AJ245"/>
      <c r="AK245"/>
    </row>
    <row r="246" spans="36:37" x14ac:dyDescent="0.25">
      <c r="AJ246"/>
      <c r="AK246"/>
    </row>
    <row r="247" spans="36:37" x14ac:dyDescent="0.25">
      <c r="AJ247"/>
      <c r="AK247"/>
    </row>
    <row r="248" spans="36:37" x14ac:dyDescent="0.25">
      <c r="AJ248"/>
      <c r="AK248"/>
    </row>
    <row r="249" spans="36:37" x14ac:dyDescent="0.25">
      <c r="AJ249"/>
      <c r="AK249"/>
    </row>
    <row r="250" spans="36:37" x14ac:dyDescent="0.25">
      <c r="AJ250"/>
      <c r="AK250"/>
    </row>
    <row r="251" spans="36:37" x14ac:dyDescent="0.25">
      <c r="AJ251"/>
      <c r="AK251"/>
    </row>
    <row r="252" spans="36:37" x14ac:dyDescent="0.25">
      <c r="AJ252"/>
      <c r="AK252"/>
    </row>
    <row r="253" spans="36:37" x14ac:dyDescent="0.25">
      <c r="AJ253"/>
      <c r="AK253"/>
    </row>
    <row r="254" spans="36:37" x14ac:dyDescent="0.25">
      <c r="AJ254"/>
      <c r="AK254"/>
    </row>
    <row r="255" spans="36:37" x14ac:dyDescent="0.25">
      <c r="AJ255"/>
      <c r="AK255"/>
    </row>
    <row r="256" spans="36:37" x14ac:dyDescent="0.25">
      <c r="AJ256"/>
      <c r="AK256"/>
    </row>
    <row r="257" spans="36:37" x14ac:dyDescent="0.25">
      <c r="AJ257"/>
      <c r="AK257"/>
    </row>
    <row r="258" spans="36:37" x14ac:dyDescent="0.25">
      <c r="AJ258"/>
      <c r="AK258"/>
    </row>
    <row r="259" spans="36:37" x14ac:dyDescent="0.25">
      <c r="AJ259"/>
      <c r="AK259"/>
    </row>
    <row r="260" spans="36:37" x14ac:dyDescent="0.25">
      <c r="AJ260"/>
      <c r="AK260"/>
    </row>
    <row r="261" spans="36:37" x14ac:dyDescent="0.25">
      <c r="AJ261"/>
      <c r="AK261"/>
    </row>
    <row r="262" spans="36:37" x14ac:dyDescent="0.25">
      <c r="AJ262"/>
      <c r="AK262"/>
    </row>
    <row r="263" spans="36:37" x14ac:dyDescent="0.25">
      <c r="AJ263"/>
      <c r="AK263"/>
    </row>
    <row r="264" spans="36:37" x14ac:dyDescent="0.25">
      <c r="AJ264"/>
      <c r="AK264"/>
    </row>
    <row r="265" spans="36:37" x14ac:dyDescent="0.25">
      <c r="AJ265"/>
      <c r="AK265"/>
    </row>
    <row r="266" spans="36:37" x14ac:dyDescent="0.25">
      <c r="AJ266"/>
      <c r="AK266"/>
    </row>
    <row r="267" spans="36:37" x14ac:dyDescent="0.25">
      <c r="AJ267"/>
      <c r="AK267"/>
    </row>
    <row r="268" spans="36:37" x14ac:dyDescent="0.25">
      <c r="AJ268"/>
      <c r="AK268"/>
    </row>
    <row r="269" spans="36:37" x14ac:dyDescent="0.25">
      <c r="AJ269"/>
      <c r="AK269"/>
    </row>
    <row r="270" spans="36:37" x14ac:dyDescent="0.25">
      <c r="AJ270"/>
      <c r="AK270"/>
    </row>
    <row r="271" spans="36:37" x14ac:dyDescent="0.25">
      <c r="AJ271"/>
      <c r="AK271"/>
    </row>
  </sheetData>
  <sortState ref="R2:T15">
    <sortCondition ref="R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2"/>
  <sheetViews>
    <sheetView topLeftCell="K37" workbookViewId="0">
      <selection activeCell="T48" sqref="T48:Y61"/>
    </sheetView>
  </sheetViews>
  <sheetFormatPr defaultRowHeight="15" x14ac:dyDescent="0.25"/>
  <cols>
    <col min="1" max="11" width="9.140625" style="5"/>
    <col min="12" max="12" width="13.140625" style="5" customWidth="1"/>
    <col min="13" max="13" width="21.42578125" style="5" bestFit="1" customWidth="1"/>
    <col min="14" max="15" width="9.140625" style="5"/>
    <col min="16" max="16" width="13.140625" style="5" customWidth="1"/>
    <col min="17" max="17" width="19.28515625" style="5" customWidth="1"/>
    <col min="18" max="16384" width="9.140625" style="5"/>
  </cols>
  <sheetData>
    <row r="1" spans="1:29" x14ac:dyDescent="0.25">
      <c r="A1" s="5" t="s">
        <v>1</v>
      </c>
      <c r="B1" s="5" t="s">
        <v>70</v>
      </c>
      <c r="C1" s="5" t="s">
        <v>162</v>
      </c>
      <c r="D1" s="5" t="s">
        <v>0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</row>
    <row r="2" spans="1:29" x14ac:dyDescent="0.25">
      <c r="A2" s="5" t="s">
        <v>25</v>
      </c>
      <c r="B2" s="5">
        <v>2</v>
      </c>
      <c r="C2" s="5" t="s">
        <v>107</v>
      </c>
      <c r="D2" s="5" t="s">
        <v>24</v>
      </c>
      <c r="E2" s="5">
        <v>3</v>
      </c>
      <c r="F2" s="5">
        <v>0</v>
      </c>
      <c r="G2" s="5">
        <v>3</v>
      </c>
      <c r="H2" s="5">
        <v>0</v>
      </c>
      <c r="I2" s="5">
        <v>1</v>
      </c>
      <c r="J2" s="5">
        <v>2</v>
      </c>
      <c r="L2" s="9" t="s">
        <v>112</v>
      </c>
      <c r="M2" t="s">
        <v>114</v>
      </c>
      <c r="N2"/>
      <c r="P2" s="9" t="s">
        <v>112</v>
      </c>
      <c r="Q2" t="s">
        <v>115</v>
      </c>
      <c r="R2"/>
      <c r="S2" s="4" t="s">
        <v>1</v>
      </c>
      <c r="T2" s="4" t="s">
        <v>106</v>
      </c>
      <c r="U2" t="s">
        <v>70</v>
      </c>
    </row>
    <row r="3" spans="1:29" x14ac:dyDescent="0.25">
      <c r="A3" s="5" t="s">
        <v>30</v>
      </c>
      <c r="B3" s="5">
        <v>1</v>
      </c>
      <c r="C3" s="5" t="s">
        <v>107</v>
      </c>
      <c r="D3" s="5" t="s">
        <v>63</v>
      </c>
      <c r="E3" s="5">
        <v>5</v>
      </c>
      <c r="F3" s="5">
        <v>5</v>
      </c>
      <c r="G3" s="5">
        <v>0</v>
      </c>
      <c r="H3" s="5">
        <v>0</v>
      </c>
      <c r="I3" s="5">
        <v>1</v>
      </c>
      <c r="J3" s="5">
        <v>4</v>
      </c>
      <c r="L3" s="10" t="s">
        <v>111</v>
      </c>
      <c r="M3" s="5">
        <v>5.6190476190476186</v>
      </c>
      <c r="N3"/>
      <c r="P3" s="10" t="s">
        <v>111</v>
      </c>
      <c r="Q3" s="5">
        <v>21</v>
      </c>
      <c r="R3"/>
      <c r="S3" t="s">
        <v>25</v>
      </c>
      <c r="T3" t="s">
        <v>107</v>
      </c>
      <c r="U3">
        <v>2</v>
      </c>
    </row>
    <row r="4" spans="1:29" x14ac:dyDescent="0.25">
      <c r="A4" s="5" t="s">
        <v>30</v>
      </c>
      <c r="B4" s="5">
        <v>1</v>
      </c>
      <c r="C4" s="5" t="s">
        <v>107</v>
      </c>
      <c r="D4" s="5" t="s">
        <v>24</v>
      </c>
      <c r="E4" s="5">
        <v>2</v>
      </c>
      <c r="F4" s="5">
        <v>0</v>
      </c>
      <c r="G4" s="5">
        <v>2</v>
      </c>
      <c r="H4" s="5">
        <v>0</v>
      </c>
      <c r="I4" s="5">
        <v>0</v>
      </c>
      <c r="J4" s="5">
        <v>2</v>
      </c>
      <c r="L4" s="11">
        <v>1</v>
      </c>
      <c r="M4" s="5">
        <v>11</v>
      </c>
      <c r="N4"/>
      <c r="P4" s="11">
        <v>1</v>
      </c>
      <c r="Q4" s="5">
        <v>3</v>
      </c>
      <c r="R4"/>
      <c r="S4" t="s">
        <v>30</v>
      </c>
      <c r="T4" t="s">
        <v>107</v>
      </c>
      <c r="U4">
        <v>1</v>
      </c>
    </row>
    <row r="5" spans="1:29" x14ac:dyDescent="0.25">
      <c r="A5" s="5" t="s">
        <v>31</v>
      </c>
      <c r="B5" s="5">
        <v>4</v>
      </c>
      <c r="C5" s="5" t="s">
        <v>107</v>
      </c>
      <c r="D5" s="5" t="s">
        <v>63</v>
      </c>
      <c r="E5" s="5">
        <v>12</v>
      </c>
      <c r="F5" s="5">
        <v>12</v>
      </c>
      <c r="G5" s="5">
        <v>0</v>
      </c>
      <c r="H5" s="5">
        <v>0</v>
      </c>
      <c r="I5" s="5">
        <v>3</v>
      </c>
      <c r="J5" s="5">
        <v>9</v>
      </c>
      <c r="L5" s="12" t="s">
        <v>24</v>
      </c>
      <c r="M5" s="5">
        <v>2</v>
      </c>
      <c r="N5"/>
      <c r="P5" s="12" t="s">
        <v>24</v>
      </c>
      <c r="Q5" s="5">
        <v>2</v>
      </c>
      <c r="R5"/>
      <c r="S5" t="s">
        <v>31</v>
      </c>
      <c r="T5" t="s">
        <v>107</v>
      </c>
      <c r="U5">
        <v>4</v>
      </c>
      <c r="W5" s="5">
        <v>1</v>
      </c>
      <c r="X5" s="5" t="s">
        <v>63</v>
      </c>
      <c r="Y5" s="5">
        <v>20</v>
      </c>
      <c r="Z5" s="5" t="s">
        <v>63</v>
      </c>
      <c r="AA5" s="5">
        <v>1</v>
      </c>
      <c r="AB5" s="5">
        <v>3</v>
      </c>
      <c r="AC5" s="5">
        <f>(AA5/AB5)*Y5</f>
        <v>6.6666666666666661</v>
      </c>
    </row>
    <row r="6" spans="1:29" x14ac:dyDescent="0.25">
      <c r="A6" s="5" t="s">
        <v>31</v>
      </c>
      <c r="B6" s="5">
        <v>4</v>
      </c>
      <c r="C6" s="5" t="s">
        <v>107</v>
      </c>
      <c r="D6" s="5" t="s">
        <v>24</v>
      </c>
      <c r="E6" s="5">
        <v>3</v>
      </c>
      <c r="F6" s="5">
        <v>0</v>
      </c>
      <c r="G6" s="5">
        <v>3</v>
      </c>
      <c r="H6" s="5">
        <v>0</v>
      </c>
      <c r="I6" s="5">
        <v>0</v>
      </c>
      <c r="J6" s="5">
        <v>3</v>
      </c>
      <c r="L6" s="12" t="s">
        <v>63</v>
      </c>
      <c r="M6" s="5">
        <v>20</v>
      </c>
      <c r="N6"/>
      <c r="P6" s="12" t="s">
        <v>63</v>
      </c>
      <c r="Q6" s="5">
        <v>1</v>
      </c>
      <c r="R6"/>
      <c r="S6" t="s">
        <v>108</v>
      </c>
      <c r="T6" t="s">
        <v>107</v>
      </c>
      <c r="U6">
        <v>5</v>
      </c>
      <c r="W6" s="5">
        <v>2</v>
      </c>
      <c r="X6" s="5" t="s">
        <v>63</v>
      </c>
      <c r="Y6" s="5">
        <v>2</v>
      </c>
      <c r="Z6" s="5" t="s">
        <v>63</v>
      </c>
      <c r="AA6" s="5">
        <v>1</v>
      </c>
      <c r="AB6" s="5">
        <v>3</v>
      </c>
      <c r="AC6" s="5">
        <f t="shared" ref="AC6:AC11" si="0">(AA6/AB6)*Y6</f>
        <v>0.66666666666666663</v>
      </c>
    </row>
    <row r="7" spans="1:29" x14ac:dyDescent="0.25">
      <c r="A7" s="5" t="s">
        <v>108</v>
      </c>
      <c r="B7" s="5">
        <v>5</v>
      </c>
      <c r="C7" s="5" t="s">
        <v>107</v>
      </c>
      <c r="D7" s="5" t="s">
        <v>63</v>
      </c>
      <c r="E7" s="5">
        <v>12</v>
      </c>
      <c r="F7" s="5">
        <v>12</v>
      </c>
      <c r="G7" s="5">
        <v>0</v>
      </c>
      <c r="H7" s="5">
        <v>0</v>
      </c>
      <c r="I7" s="5">
        <v>2</v>
      </c>
      <c r="J7" s="5">
        <v>10</v>
      </c>
      <c r="L7" s="11">
        <v>2</v>
      </c>
      <c r="M7" s="5">
        <v>3.5</v>
      </c>
      <c r="N7"/>
      <c r="P7" s="11">
        <v>2</v>
      </c>
      <c r="Q7" s="5">
        <v>4</v>
      </c>
      <c r="R7"/>
      <c r="S7" t="s">
        <v>33</v>
      </c>
      <c r="T7" t="s">
        <v>107</v>
      </c>
      <c r="U7">
        <v>2</v>
      </c>
      <c r="W7" s="5">
        <v>3</v>
      </c>
      <c r="X7" s="5" t="s">
        <v>63</v>
      </c>
      <c r="Y7" s="5">
        <v>25</v>
      </c>
      <c r="Z7" s="5" t="s">
        <v>63</v>
      </c>
      <c r="AA7" s="5">
        <v>1</v>
      </c>
      <c r="AB7" s="5">
        <v>3</v>
      </c>
      <c r="AC7" s="5">
        <f t="shared" si="0"/>
        <v>8.3333333333333321</v>
      </c>
    </row>
    <row r="8" spans="1:29" x14ac:dyDescent="0.25">
      <c r="A8" s="5" t="s">
        <v>108</v>
      </c>
      <c r="B8" s="5">
        <v>5</v>
      </c>
      <c r="C8" s="5" t="s">
        <v>107</v>
      </c>
      <c r="D8" s="5" t="s">
        <v>24</v>
      </c>
      <c r="E8" s="5">
        <v>6</v>
      </c>
      <c r="F8" s="5">
        <v>0</v>
      </c>
      <c r="G8" s="5">
        <v>6</v>
      </c>
      <c r="H8" s="5">
        <v>0</v>
      </c>
      <c r="I8" s="5">
        <v>0</v>
      </c>
      <c r="J8" s="5">
        <v>6</v>
      </c>
      <c r="L8" s="12" t="s">
        <v>24</v>
      </c>
      <c r="M8" s="5">
        <v>4</v>
      </c>
      <c r="N8"/>
      <c r="P8" s="12" t="s">
        <v>24</v>
      </c>
      <c r="Q8" s="5">
        <v>3</v>
      </c>
      <c r="R8"/>
      <c r="S8" t="s">
        <v>64</v>
      </c>
      <c r="T8" t="s">
        <v>107</v>
      </c>
      <c r="U8">
        <v>3</v>
      </c>
      <c r="W8" s="5">
        <v>1</v>
      </c>
      <c r="X8" s="5" t="s">
        <v>63</v>
      </c>
      <c r="Y8" s="5">
        <v>5</v>
      </c>
      <c r="Z8" s="5" t="s">
        <v>63</v>
      </c>
      <c r="AA8" s="5">
        <v>1</v>
      </c>
      <c r="AB8" s="5">
        <v>2</v>
      </c>
      <c r="AC8" s="5">
        <f t="shared" si="0"/>
        <v>2.5</v>
      </c>
    </row>
    <row r="9" spans="1:29" x14ac:dyDescent="0.25">
      <c r="A9" s="5" t="s">
        <v>108</v>
      </c>
      <c r="B9" s="5">
        <v>5</v>
      </c>
      <c r="C9" s="5" t="s">
        <v>107</v>
      </c>
      <c r="D9" s="5" t="s">
        <v>61</v>
      </c>
      <c r="E9" s="5">
        <v>3</v>
      </c>
      <c r="F9" s="5">
        <v>3</v>
      </c>
      <c r="G9" s="5">
        <v>0</v>
      </c>
      <c r="H9" s="5">
        <v>0</v>
      </c>
      <c r="I9" s="5">
        <v>1</v>
      </c>
      <c r="J9" s="5">
        <v>2</v>
      </c>
      <c r="L9" s="12" t="s">
        <v>63</v>
      </c>
      <c r="M9" s="5">
        <v>2</v>
      </c>
      <c r="N9"/>
      <c r="P9" s="12" t="s">
        <v>63</v>
      </c>
      <c r="Q9" s="5">
        <v>1</v>
      </c>
      <c r="R9"/>
      <c r="S9" t="s">
        <v>35</v>
      </c>
      <c r="T9" t="s">
        <v>107</v>
      </c>
      <c r="U9">
        <v>2</v>
      </c>
      <c r="W9" s="5">
        <v>3</v>
      </c>
      <c r="X9" s="5" t="s">
        <v>63</v>
      </c>
      <c r="Y9" s="5">
        <v>20.333333333333332</v>
      </c>
      <c r="Z9" s="5" t="s">
        <v>63</v>
      </c>
      <c r="AA9" s="5">
        <v>3</v>
      </c>
      <c r="AB9" s="5">
        <v>3</v>
      </c>
      <c r="AC9" s="5">
        <f t="shared" si="0"/>
        <v>20.333333333333332</v>
      </c>
    </row>
    <row r="10" spans="1:29" x14ac:dyDescent="0.25">
      <c r="A10" s="5" t="s">
        <v>33</v>
      </c>
      <c r="B10" s="5">
        <v>2</v>
      </c>
      <c r="C10" s="5" t="s">
        <v>107</v>
      </c>
      <c r="D10" s="5" t="s">
        <v>24</v>
      </c>
      <c r="E10" s="5">
        <v>2</v>
      </c>
      <c r="F10" s="5">
        <v>2</v>
      </c>
      <c r="G10" s="5">
        <v>0</v>
      </c>
      <c r="H10" s="5">
        <v>0</v>
      </c>
      <c r="I10" s="5">
        <v>0</v>
      </c>
      <c r="J10" s="5">
        <v>2</v>
      </c>
      <c r="L10" s="11">
        <v>3</v>
      </c>
      <c r="M10" s="5">
        <v>7.5714285714285712</v>
      </c>
      <c r="N10"/>
      <c r="P10" s="11">
        <v>3</v>
      </c>
      <c r="Q10" s="5">
        <v>6</v>
      </c>
      <c r="R10"/>
      <c r="S10" t="s">
        <v>36</v>
      </c>
      <c r="T10" t="s">
        <v>107</v>
      </c>
      <c r="U10">
        <v>4</v>
      </c>
      <c r="W10" s="5">
        <v>4</v>
      </c>
      <c r="X10" s="5" t="s">
        <v>63</v>
      </c>
      <c r="Y10" s="5">
        <v>12</v>
      </c>
      <c r="Z10" s="5" t="s">
        <v>63</v>
      </c>
      <c r="AA10" s="5">
        <v>1</v>
      </c>
      <c r="AB10" s="5">
        <v>4</v>
      </c>
      <c r="AC10" s="5">
        <f t="shared" si="0"/>
        <v>3</v>
      </c>
    </row>
    <row r="11" spans="1:29" x14ac:dyDescent="0.25">
      <c r="A11" s="5" t="s">
        <v>64</v>
      </c>
      <c r="B11" s="5">
        <v>3</v>
      </c>
      <c r="C11" s="5" t="s">
        <v>107</v>
      </c>
      <c r="D11" s="5" t="s">
        <v>63</v>
      </c>
      <c r="E11" s="5">
        <v>6</v>
      </c>
      <c r="F11" s="5">
        <v>6</v>
      </c>
      <c r="G11" s="5">
        <v>0</v>
      </c>
      <c r="H11" s="5">
        <v>0</v>
      </c>
      <c r="I11" s="5">
        <v>1</v>
      </c>
      <c r="J11" s="5">
        <v>5</v>
      </c>
      <c r="L11" s="12" t="s">
        <v>24</v>
      </c>
      <c r="M11" s="5">
        <v>5.75</v>
      </c>
      <c r="N11"/>
      <c r="P11" s="12" t="s">
        <v>24</v>
      </c>
      <c r="Q11" s="5">
        <v>3</v>
      </c>
      <c r="R11"/>
      <c r="S11" t="s">
        <v>38</v>
      </c>
      <c r="T11" t="s">
        <v>107</v>
      </c>
      <c r="U11">
        <v>5</v>
      </c>
      <c r="W11" s="5">
        <v>5</v>
      </c>
      <c r="X11" s="5" t="s">
        <v>63</v>
      </c>
      <c r="Y11" s="5">
        <v>12</v>
      </c>
      <c r="Z11" s="5" t="s">
        <v>63</v>
      </c>
      <c r="AA11" s="5">
        <v>2</v>
      </c>
      <c r="AB11" s="5">
        <v>3</v>
      </c>
      <c r="AC11" s="5">
        <f t="shared" si="0"/>
        <v>8</v>
      </c>
    </row>
    <row r="12" spans="1:29" x14ac:dyDescent="0.25">
      <c r="A12" s="5" t="s">
        <v>35</v>
      </c>
      <c r="B12" s="5">
        <v>2</v>
      </c>
      <c r="C12" s="5" t="s">
        <v>107</v>
      </c>
      <c r="D12" s="5" t="s">
        <v>24</v>
      </c>
      <c r="E12" s="5">
        <v>2</v>
      </c>
      <c r="F12" s="5">
        <v>2</v>
      </c>
      <c r="G12" s="5">
        <v>0</v>
      </c>
      <c r="H12" s="5">
        <v>0</v>
      </c>
      <c r="I12" s="5">
        <v>0</v>
      </c>
      <c r="J12" s="5">
        <v>2</v>
      </c>
      <c r="L12" s="12" t="s">
        <v>61</v>
      </c>
      <c r="M12" s="5">
        <v>3</v>
      </c>
      <c r="N12"/>
      <c r="P12" s="12" t="s">
        <v>61</v>
      </c>
      <c r="Q12" s="5">
        <v>1</v>
      </c>
      <c r="R12"/>
      <c r="S12" t="s">
        <v>40</v>
      </c>
      <c r="T12" t="s">
        <v>107</v>
      </c>
      <c r="U12">
        <v>4</v>
      </c>
    </row>
    <row r="13" spans="1:29" x14ac:dyDescent="0.25">
      <c r="A13" s="5" t="s">
        <v>36</v>
      </c>
      <c r="B13" s="5">
        <v>4</v>
      </c>
      <c r="C13" s="5" t="s">
        <v>107</v>
      </c>
      <c r="D13" s="5" t="s">
        <v>24</v>
      </c>
      <c r="E13" s="5">
        <v>2</v>
      </c>
      <c r="F13" s="5">
        <v>0</v>
      </c>
      <c r="G13" s="5">
        <v>0</v>
      </c>
      <c r="H13" s="5">
        <v>2</v>
      </c>
      <c r="I13" s="5">
        <v>0</v>
      </c>
      <c r="J13" s="5">
        <v>2</v>
      </c>
      <c r="L13" s="12" t="s">
        <v>63</v>
      </c>
      <c r="M13" s="5">
        <v>25</v>
      </c>
      <c r="N13"/>
      <c r="P13" s="12" t="s">
        <v>63</v>
      </c>
      <c r="Q13" s="5">
        <v>1</v>
      </c>
      <c r="R13"/>
      <c r="S13" t="s">
        <v>41</v>
      </c>
      <c r="T13" t="s">
        <v>107</v>
      </c>
      <c r="U13">
        <v>3</v>
      </c>
    </row>
    <row r="14" spans="1:29" x14ac:dyDescent="0.25">
      <c r="A14" s="5" t="s">
        <v>38</v>
      </c>
      <c r="B14" s="5">
        <v>5</v>
      </c>
      <c r="C14" s="5" t="s">
        <v>107</v>
      </c>
      <c r="D14" s="5" t="s">
        <v>24</v>
      </c>
      <c r="E14" s="5">
        <v>2</v>
      </c>
      <c r="F14" s="5">
        <v>1</v>
      </c>
      <c r="G14" s="5">
        <v>1</v>
      </c>
      <c r="H14" s="5">
        <v>0</v>
      </c>
      <c r="I14" s="5">
        <v>0</v>
      </c>
      <c r="J14" s="5">
        <v>2</v>
      </c>
      <c r="L14" s="12" t="s">
        <v>66</v>
      </c>
      <c r="M14" s="5">
        <v>2</v>
      </c>
      <c r="N14"/>
      <c r="P14" s="12" t="s">
        <v>66</v>
      </c>
      <c r="Q14" s="5">
        <v>1</v>
      </c>
      <c r="R14"/>
      <c r="S14" t="s">
        <v>42</v>
      </c>
      <c r="T14" t="s">
        <v>107</v>
      </c>
      <c r="U14">
        <v>4</v>
      </c>
    </row>
    <row r="15" spans="1:29" x14ac:dyDescent="0.25">
      <c r="A15" s="5" t="s">
        <v>40</v>
      </c>
      <c r="B15" s="5">
        <v>4</v>
      </c>
      <c r="C15" s="5" t="s">
        <v>107</v>
      </c>
      <c r="D15" s="5" t="s">
        <v>24</v>
      </c>
      <c r="E15" s="5">
        <v>1</v>
      </c>
      <c r="F15" s="5">
        <v>1</v>
      </c>
      <c r="G15" s="5">
        <v>0</v>
      </c>
      <c r="H15" s="5">
        <v>0</v>
      </c>
      <c r="I15" s="5">
        <v>0</v>
      </c>
      <c r="J15" s="5">
        <v>1</v>
      </c>
      <c r="L15" s="11">
        <v>4</v>
      </c>
      <c r="M15" s="5">
        <v>3.25</v>
      </c>
      <c r="N15"/>
      <c r="P15" s="11">
        <v>4</v>
      </c>
      <c r="Q15" s="5">
        <v>4</v>
      </c>
      <c r="R15"/>
      <c r="S15" t="s">
        <v>161</v>
      </c>
      <c r="T15" t="s">
        <v>107</v>
      </c>
      <c r="U15">
        <v>5</v>
      </c>
    </row>
    <row r="16" spans="1:29" x14ac:dyDescent="0.25">
      <c r="A16" s="5" t="s">
        <v>40</v>
      </c>
      <c r="B16" s="5">
        <v>4</v>
      </c>
      <c r="C16" s="5" t="s">
        <v>107</v>
      </c>
      <c r="D16" s="5" t="s">
        <v>61</v>
      </c>
      <c r="E16" s="5">
        <v>2</v>
      </c>
      <c r="F16" s="5">
        <v>2</v>
      </c>
      <c r="G16" s="5">
        <v>0</v>
      </c>
      <c r="H16" s="5">
        <v>0</v>
      </c>
      <c r="I16" s="5">
        <v>1</v>
      </c>
      <c r="J16" s="5">
        <v>1</v>
      </c>
      <c r="L16" s="12" t="s">
        <v>24</v>
      </c>
      <c r="M16" s="5">
        <v>4</v>
      </c>
      <c r="N16"/>
      <c r="P16" s="12" t="s">
        <v>24</v>
      </c>
      <c r="Q16" s="5">
        <v>3</v>
      </c>
      <c r="R16"/>
      <c r="S16" t="s">
        <v>43</v>
      </c>
      <c r="T16" t="s">
        <v>107</v>
      </c>
      <c r="U16">
        <v>1</v>
      </c>
    </row>
    <row r="17" spans="1:21" x14ac:dyDescent="0.25">
      <c r="A17" s="5" t="s">
        <v>41</v>
      </c>
      <c r="B17" s="5">
        <v>3</v>
      </c>
      <c r="C17" s="5" t="s">
        <v>107</v>
      </c>
      <c r="D17" s="5" t="s">
        <v>63</v>
      </c>
      <c r="E17" s="5">
        <v>30</v>
      </c>
      <c r="F17" s="5">
        <v>30</v>
      </c>
      <c r="G17" s="5">
        <v>0</v>
      </c>
      <c r="H17" s="5">
        <v>0</v>
      </c>
      <c r="I17" s="5">
        <v>4</v>
      </c>
      <c r="J17" s="5">
        <v>26</v>
      </c>
      <c r="L17" s="12" t="s">
        <v>61</v>
      </c>
      <c r="M17" s="5">
        <v>1</v>
      </c>
      <c r="N17"/>
      <c r="P17" s="12" t="s">
        <v>61</v>
      </c>
      <c r="Q17" s="5">
        <v>1</v>
      </c>
      <c r="R17"/>
      <c r="S17" t="s">
        <v>45</v>
      </c>
      <c r="T17" t="s">
        <v>107</v>
      </c>
      <c r="U17">
        <v>3</v>
      </c>
    </row>
    <row r="18" spans="1:21" x14ac:dyDescent="0.25">
      <c r="A18" s="5" t="s">
        <v>41</v>
      </c>
      <c r="B18" s="5">
        <v>3</v>
      </c>
      <c r="C18" s="5" t="s">
        <v>107</v>
      </c>
      <c r="D18" s="5" t="s">
        <v>24</v>
      </c>
      <c r="E18" s="5">
        <v>3</v>
      </c>
      <c r="F18" s="5">
        <v>0</v>
      </c>
      <c r="G18" s="5">
        <v>0</v>
      </c>
      <c r="H18" s="5">
        <v>3</v>
      </c>
      <c r="I18" s="5">
        <v>0</v>
      </c>
      <c r="J18" s="5">
        <v>3</v>
      </c>
      <c r="L18" s="11">
        <v>5</v>
      </c>
      <c r="M18" s="5">
        <v>4</v>
      </c>
      <c r="N18"/>
      <c r="P18" s="11">
        <v>5</v>
      </c>
      <c r="Q18" s="5">
        <v>4</v>
      </c>
      <c r="R18"/>
      <c r="S18" t="s">
        <v>48</v>
      </c>
      <c r="T18" t="s">
        <v>109</v>
      </c>
      <c r="U18">
        <v>3</v>
      </c>
    </row>
    <row r="19" spans="1:21" x14ac:dyDescent="0.25">
      <c r="A19" s="5" t="s">
        <v>42</v>
      </c>
      <c r="B19" s="5">
        <v>4</v>
      </c>
      <c r="C19" s="5" t="s">
        <v>107</v>
      </c>
      <c r="D19" s="5" t="s">
        <v>24</v>
      </c>
      <c r="E19" s="5">
        <v>3</v>
      </c>
      <c r="F19" s="5">
        <v>3</v>
      </c>
      <c r="G19" s="5">
        <v>0</v>
      </c>
      <c r="H19" s="5">
        <v>0</v>
      </c>
      <c r="I19" s="5">
        <v>0</v>
      </c>
      <c r="J19" s="5">
        <v>3</v>
      </c>
      <c r="L19" s="12" t="s">
        <v>24</v>
      </c>
      <c r="M19" s="5">
        <v>4.5</v>
      </c>
      <c r="N19"/>
      <c r="P19" s="12" t="s">
        <v>24</v>
      </c>
      <c r="Q19" s="5">
        <v>2</v>
      </c>
      <c r="R19"/>
      <c r="S19" t="s">
        <v>49</v>
      </c>
      <c r="T19" t="s">
        <v>109</v>
      </c>
      <c r="U19">
        <v>4</v>
      </c>
    </row>
    <row r="20" spans="1:21" x14ac:dyDescent="0.25">
      <c r="A20" s="5" t="s">
        <v>161</v>
      </c>
      <c r="B20" s="5">
        <v>5</v>
      </c>
      <c r="C20" s="5" t="s">
        <v>107</v>
      </c>
      <c r="D20" s="5" t="s">
        <v>63</v>
      </c>
      <c r="E20" s="5">
        <v>12</v>
      </c>
      <c r="F20" s="5">
        <v>12</v>
      </c>
      <c r="G20" s="5">
        <v>0</v>
      </c>
      <c r="H20" s="5">
        <v>0</v>
      </c>
      <c r="I20" s="5">
        <v>0</v>
      </c>
      <c r="J20" s="5">
        <v>12</v>
      </c>
      <c r="L20" s="12" t="s">
        <v>61</v>
      </c>
      <c r="M20" s="5">
        <v>3.5</v>
      </c>
      <c r="P20" s="12" t="s">
        <v>61</v>
      </c>
      <c r="Q20" s="5">
        <v>2</v>
      </c>
      <c r="S20" t="s">
        <v>50</v>
      </c>
      <c r="T20" t="s">
        <v>109</v>
      </c>
      <c r="U20">
        <v>4</v>
      </c>
    </row>
    <row r="21" spans="1:21" x14ac:dyDescent="0.25">
      <c r="A21" s="5" t="s">
        <v>161</v>
      </c>
      <c r="B21" s="5">
        <v>5</v>
      </c>
      <c r="C21" s="5" t="s">
        <v>107</v>
      </c>
      <c r="D21" s="5" t="s">
        <v>24</v>
      </c>
      <c r="E21" s="5">
        <v>1</v>
      </c>
      <c r="F21" s="5">
        <v>0</v>
      </c>
      <c r="G21" s="5">
        <v>1</v>
      </c>
      <c r="H21" s="5">
        <v>0</v>
      </c>
      <c r="I21" s="5">
        <v>0</v>
      </c>
      <c r="J21" s="5">
        <v>1</v>
      </c>
      <c r="L21" s="10" t="s">
        <v>107</v>
      </c>
      <c r="M21" s="5">
        <v>6.166666666666667</v>
      </c>
      <c r="P21" s="10" t="s">
        <v>107</v>
      </c>
      <c r="Q21" s="5">
        <v>24</v>
      </c>
      <c r="S21" t="s">
        <v>51</v>
      </c>
      <c r="T21" t="s">
        <v>109</v>
      </c>
      <c r="U21">
        <v>2</v>
      </c>
    </row>
    <row r="22" spans="1:21" x14ac:dyDescent="0.25">
      <c r="A22" s="5" t="s">
        <v>43</v>
      </c>
      <c r="B22" s="5">
        <v>1</v>
      </c>
      <c r="C22" s="5" t="s">
        <v>107</v>
      </c>
      <c r="D22" s="5" t="s">
        <v>24</v>
      </c>
      <c r="E22" s="5">
        <v>1</v>
      </c>
      <c r="F22" s="5">
        <v>0</v>
      </c>
      <c r="G22" s="5">
        <v>0</v>
      </c>
      <c r="H22" s="5">
        <v>1</v>
      </c>
      <c r="I22" s="5">
        <v>1</v>
      </c>
      <c r="J22" s="5">
        <v>0</v>
      </c>
      <c r="L22" s="11">
        <v>1</v>
      </c>
      <c r="M22" s="5">
        <v>2.6666666666666665</v>
      </c>
      <c r="P22" s="11">
        <v>1</v>
      </c>
      <c r="Q22" s="5">
        <v>3</v>
      </c>
      <c r="S22" t="s">
        <v>52</v>
      </c>
      <c r="T22" t="s">
        <v>109</v>
      </c>
      <c r="U22">
        <v>5</v>
      </c>
    </row>
    <row r="23" spans="1:21" x14ac:dyDescent="0.25">
      <c r="A23" s="5" t="s">
        <v>45</v>
      </c>
      <c r="B23" s="5">
        <v>3</v>
      </c>
      <c r="C23" s="5" t="s">
        <v>107</v>
      </c>
      <c r="D23" s="5" t="s">
        <v>63</v>
      </c>
      <c r="E23" s="5">
        <v>25</v>
      </c>
      <c r="F23" s="5">
        <v>25</v>
      </c>
      <c r="G23" s="5">
        <v>0</v>
      </c>
      <c r="H23" s="5">
        <v>0</v>
      </c>
      <c r="I23" s="5">
        <v>3</v>
      </c>
      <c r="J23" s="5">
        <v>22</v>
      </c>
      <c r="L23" s="12" t="s">
        <v>24</v>
      </c>
      <c r="M23" s="5">
        <v>1.5</v>
      </c>
      <c r="P23" s="12" t="s">
        <v>24</v>
      </c>
      <c r="Q23" s="5">
        <v>2</v>
      </c>
      <c r="S23" t="s">
        <v>53</v>
      </c>
      <c r="T23" t="s">
        <v>109</v>
      </c>
      <c r="U23">
        <v>3</v>
      </c>
    </row>
    <row r="24" spans="1:21" x14ac:dyDescent="0.25">
      <c r="A24" s="5" t="s">
        <v>45</v>
      </c>
      <c r="B24" s="5">
        <v>3</v>
      </c>
      <c r="C24" s="5" t="s">
        <v>107</v>
      </c>
      <c r="D24" s="5" t="s">
        <v>61</v>
      </c>
      <c r="E24" s="5">
        <v>4</v>
      </c>
      <c r="F24" s="5">
        <v>4</v>
      </c>
      <c r="G24" s="5">
        <v>0</v>
      </c>
      <c r="H24" s="5">
        <v>0</v>
      </c>
      <c r="I24" s="5">
        <v>2</v>
      </c>
      <c r="J24" s="5">
        <v>2</v>
      </c>
      <c r="L24" s="12" t="s">
        <v>63</v>
      </c>
      <c r="M24" s="5">
        <v>5</v>
      </c>
      <c r="P24" s="12" t="s">
        <v>63</v>
      </c>
      <c r="Q24" s="5">
        <v>1</v>
      </c>
      <c r="S24" t="s">
        <v>54</v>
      </c>
      <c r="T24" t="s">
        <v>109</v>
      </c>
      <c r="U24">
        <v>5</v>
      </c>
    </row>
    <row r="25" spans="1:21" x14ac:dyDescent="0.25">
      <c r="A25" s="5" t="s">
        <v>45</v>
      </c>
      <c r="B25" s="5">
        <v>3</v>
      </c>
      <c r="C25" s="5" t="s">
        <v>107</v>
      </c>
      <c r="D25" s="5" t="s">
        <v>24</v>
      </c>
      <c r="E25" s="5">
        <v>6</v>
      </c>
      <c r="F25" s="5">
        <v>4</v>
      </c>
      <c r="G25" s="5">
        <v>0</v>
      </c>
      <c r="H25" s="5">
        <v>2</v>
      </c>
      <c r="I25" s="5">
        <v>0</v>
      </c>
      <c r="J25" s="5">
        <v>6</v>
      </c>
      <c r="L25" s="11">
        <v>2</v>
      </c>
      <c r="M25" s="5">
        <v>2.3333333333333335</v>
      </c>
      <c r="P25" s="11">
        <v>2</v>
      </c>
      <c r="Q25" s="5">
        <v>3</v>
      </c>
      <c r="S25" t="s">
        <v>55</v>
      </c>
      <c r="T25" t="s">
        <v>109</v>
      </c>
      <c r="U25">
        <v>3</v>
      </c>
    </row>
    <row r="26" spans="1:21" x14ac:dyDescent="0.25">
      <c r="A26" s="5" t="s">
        <v>48</v>
      </c>
      <c r="B26" s="5">
        <v>3</v>
      </c>
      <c r="C26" s="5" t="s">
        <v>111</v>
      </c>
      <c r="D26" s="5" t="s">
        <v>24</v>
      </c>
      <c r="E26" s="5">
        <v>1</v>
      </c>
      <c r="F26" s="5">
        <v>1</v>
      </c>
      <c r="G26" s="5">
        <v>0</v>
      </c>
      <c r="H26" s="5">
        <v>0</v>
      </c>
      <c r="I26" s="5">
        <v>1</v>
      </c>
      <c r="J26" s="5">
        <v>0</v>
      </c>
      <c r="L26" s="12" t="s">
        <v>24</v>
      </c>
      <c r="M26" s="5">
        <v>2.3333333333333335</v>
      </c>
      <c r="P26" s="12" t="s">
        <v>24</v>
      </c>
      <c r="Q26" s="5">
        <v>3</v>
      </c>
      <c r="S26" t="s">
        <v>69</v>
      </c>
      <c r="T26" t="s">
        <v>109</v>
      </c>
      <c r="U26">
        <v>2</v>
      </c>
    </row>
    <row r="27" spans="1:21" x14ac:dyDescent="0.25">
      <c r="A27" s="5" t="s">
        <v>49</v>
      </c>
      <c r="B27" s="5">
        <v>4</v>
      </c>
      <c r="C27" s="5" t="s">
        <v>111</v>
      </c>
      <c r="D27" s="5" t="s">
        <v>24</v>
      </c>
      <c r="E27" s="5">
        <v>4</v>
      </c>
      <c r="F27" s="5">
        <v>4</v>
      </c>
      <c r="G27" s="5">
        <v>0</v>
      </c>
      <c r="H27" s="5">
        <v>0</v>
      </c>
      <c r="I27" s="5">
        <v>2</v>
      </c>
      <c r="J27" s="5">
        <v>2</v>
      </c>
      <c r="L27" s="11">
        <v>3</v>
      </c>
      <c r="M27" s="5">
        <v>12.333333333333334</v>
      </c>
      <c r="P27" s="11">
        <v>3</v>
      </c>
      <c r="Q27" s="5">
        <v>6</v>
      </c>
      <c r="S27" t="s">
        <v>57</v>
      </c>
      <c r="T27" t="s">
        <v>109</v>
      </c>
      <c r="U27">
        <v>2</v>
      </c>
    </row>
    <row r="28" spans="1:21" x14ac:dyDescent="0.25">
      <c r="A28" s="5" t="s">
        <v>50</v>
      </c>
      <c r="B28" s="5">
        <v>4</v>
      </c>
      <c r="C28" s="5" t="s">
        <v>111</v>
      </c>
      <c r="D28" s="5" t="s">
        <v>24</v>
      </c>
      <c r="E28" s="5">
        <v>5</v>
      </c>
      <c r="F28" s="5">
        <v>5</v>
      </c>
      <c r="G28" s="5">
        <v>0</v>
      </c>
      <c r="H28" s="5">
        <v>0</v>
      </c>
      <c r="I28" s="5">
        <v>2</v>
      </c>
      <c r="J28" s="5">
        <v>3</v>
      </c>
      <c r="L28" s="12" t="s">
        <v>24</v>
      </c>
      <c r="M28" s="5">
        <v>4.5</v>
      </c>
      <c r="P28" s="12" t="s">
        <v>24</v>
      </c>
      <c r="Q28" s="5">
        <v>2</v>
      </c>
      <c r="S28" t="s">
        <v>58</v>
      </c>
      <c r="T28" t="s">
        <v>109</v>
      </c>
      <c r="U28">
        <v>3</v>
      </c>
    </row>
    <row r="29" spans="1:21" x14ac:dyDescent="0.25">
      <c r="A29" s="5" t="s">
        <v>51</v>
      </c>
      <c r="B29" s="5">
        <v>2</v>
      </c>
      <c r="C29" s="5" t="s">
        <v>111</v>
      </c>
      <c r="D29" s="5" t="s">
        <v>24</v>
      </c>
      <c r="E29" s="5">
        <v>5</v>
      </c>
      <c r="F29" s="5">
        <v>5</v>
      </c>
      <c r="G29" s="5">
        <v>0</v>
      </c>
      <c r="H29" s="5">
        <v>0</v>
      </c>
      <c r="I29" s="5">
        <v>2</v>
      </c>
      <c r="J29" s="5">
        <v>3</v>
      </c>
      <c r="L29" s="12" t="s">
        <v>61</v>
      </c>
      <c r="M29" s="5">
        <v>4</v>
      </c>
      <c r="P29" s="12" t="s">
        <v>61</v>
      </c>
      <c r="Q29" s="5">
        <v>1</v>
      </c>
      <c r="S29" t="s">
        <v>65</v>
      </c>
      <c r="T29" t="s">
        <v>109</v>
      </c>
      <c r="U29">
        <v>2</v>
      </c>
    </row>
    <row r="30" spans="1:21" x14ac:dyDescent="0.25">
      <c r="A30" s="5" t="s">
        <v>52</v>
      </c>
      <c r="B30" s="5">
        <v>5</v>
      </c>
      <c r="C30" s="5" t="s">
        <v>111</v>
      </c>
      <c r="D30" s="5" t="s">
        <v>61</v>
      </c>
      <c r="E30" s="5">
        <v>2</v>
      </c>
      <c r="F30" s="5">
        <v>2</v>
      </c>
      <c r="G30" s="5">
        <v>0</v>
      </c>
      <c r="H30" s="5">
        <v>0</v>
      </c>
      <c r="I30" s="5">
        <v>1</v>
      </c>
      <c r="J30" s="5">
        <v>1</v>
      </c>
      <c r="L30" s="12" t="s">
        <v>63</v>
      </c>
      <c r="M30" s="5">
        <v>20.333333333333332</v>
      </c>
      <c r="P30" s="12" t="s">
        <v>63</v>
      </c>
      <c r="Q30" s="5">
        <v>3</v>
      </c>
      <c r="S30" t="s">
        <v>59</v>
      </c>
      <c r="T30" t="s">
        <v>109</v>
      </c>
      <c r="U30">
        <v>1</v>
      </c>
    </row>
    <row r="31" spans="1:21" x14ac:dyDescent="0.25">
      <c r="A31" s="5" t="s">
        <v>52</v>
      </c>
      <c r="B31" s="5">
        <v>5</v>
      </c>
      <c r="C31" s="5" t="s">
        <v>111</v>
      </c>
      <c r="D31" s="5" t="s">
        <v>24</v>
      </c>
      <c r="E31" s="5">
        <v>5</v>
      </c>
      <c r="F31" s="5">
        <v>5</v>
      </c>
      <c r="G31" s="5">
        <v>0</v>
      </c>
      <c r="H31" s="5">
        <v>0</v>
      </c>
      <c r="I31" s="5">
        <v>2</v>
      </c>
      <c r="J31" s="5">
        <v>3</v>
      </c>
      <c r="L31" s="11">
        <v>4</v>
      </c>
      <c r="M31" s="5">
        <v>3.8333333333333335</v>
      </c>
      <c r="P31" s="11">
        <v>4</v>
      </c>
      <c r="Q31" s="5">
        <v>6</v>
      </c>
      <c r="S31" t="s">
        <v>60</v>
      </c>
      <c r="T31" t="s">
        <v>109</v>
      </c>
      <c r="U31">
        <v>4</v>
      </c>
    </row>
    <row r="32" spans="1:21" x14ac:dyDescent="0.25">
      <c r="A32" s="5" t="s">
        <v>53</v>
      </c>
      <c r="B32" s="5">
        <v>3</v>
      </c>
      <c r="C32" s="5" t="s">
        <v>111</v>
      </c>
      <c r="D32" s="5" t="s">
        <v>63</v>
      </c>
      <c r="E32" s="5">
        <v>25</v>
      </c>
      <c r="F32" s="5">
        <v>0</v>
      </c>
      <c r="G32" s="5">
        <v>0</v>
      </c>
      <c r="H32" s="5">
        <v>25</v>
      </c>
      <c r="I32" s="5">
        <v>5</v>
      </c>
      <c r="J32" s="5">
        <v>20</v>
      </c>
      <c r="L32" s="12" t="s">
        <v>24</v>
      </c>
      <c r="M32" s="5">
        <v>2.25</v>
      </c>
      <c r="P32" s="12" t="s">
        <v>24</v>
      </c>
      <c r="Q32" s="5">
        <v>4</v>
      </c>
      <c r="S32" t="s">
        <v>62</v>
      </c>
      <c r="T32" t="s">
        <v>109</v>
      </c>
      <c r="U32">
        <v>5</v>
      </c>
    </row>
    <row r="33" spans="1:25" x14ac:dyDescent="0.25">
      <c r="A33" s="5" t="s">
        <v>53</v>
      </c>
      <c r="B33" s="5">
        <v>3</v>
      </c>
      <c r="C33" s="5" t="s">
        <v>111</v>
      </c>
      <c r="D33" s="5" t="s">
        <v>61</v>
      </c>
      <c r="E33" s="5">
        <v>3</v>
      </c>
      <c r="F33" s="5">
        <v>3</v>
      </c>
      <c r="G33" s="5">
        <v>0</v>
      </c>
      <c r="H33" s="5">
        <v>0</v>
      </c>
      <c r="I33" s="5">
        <v>1</v>
      </c>
      <c r="J33" s="5">
        <v>2</v>
      </c>
      <c r="L33" s="12" t="s">
        <v>61</v>
      </c>
      <c r="M33" s="5">
        <v>2</v>
      </c>
      <c r="P33" s="12" t="s">
        <v>61</v>
      </c>
      <c r="Q33" s="5">
        <v>1</v>
      </c>
    </row>
    <row r="34" spans="1:25" x14ac:dyDescent="0.25">
      <c r="A34" s="5" t="s">
        <v>53</v>
      </c>
      <c r="B34" s="5">
        <v>3</v>
      </c>
      <c r="C34" s="5" t="s">
        <v>111</v>
      </c>
      <c r="D34" s="5" t="s">
        <v>66</v>
      </c>
      <c r="E34" s="5">
        <v>2</v>
      </c>
      <c r="F34" s="5">
        <v>2</v>
      </c>
      <c r="G34" s="5">
        <v>0</v>
      </c>
      <c r="H34" s="5">
        <v>0</v>
      </c>
      <c r="I34" s="5">
        <v>0</v>
      </c>
      <c r="J34" s="5">
        <v>2</v>
      </c>
      <c r="L34" s="12" t="s">
        <v>63</v>
      </c>
      <c r="M34" s="5">
        <v>12</v>
      </c>
      <c r="P34" s="12" t="s">
        <v>63</v>
      </c>
      <c r="Q34" s="5">
        <v>1</v>
      </c>
    </row>
    <row r="35" spans="1:25" x14ac:dyDescent="0.25">
      <c r="A35" s="5" t="s">
        <v>53</v>
      </c>
      <c r="B35" s="5">
        <v>3</v>
      </c>
      <c r="C35" s="5" t="s">
        <v>111</v>
      </c>
      <c r="D35" s="5" t="s">
        <v>24</v>
      </c>
      <c r="E35" s="5">
        <v>6</v>
      </c>
      <c r="F35" s="5">
        <v>6</v>
      </c>
      <c r="G35" s="5">
        <v>0</v>
      </c>
      <c r="H35" s="5">
        <v>0</v>
      </c>
      <c r="I35" s="5">
        <v>2</v>
      </c>
      <c r="J35" s="5">
        <v>4</v>
      </c>
      <c r="L35" s="11">
        <v>5</v>
      </c>
      <c r="M35" s="5">
        <v>6</v>
      </c>
      <c r="P35" s="11">
        <v>5</v>
      </c>
      <c r="Q35" s="5">
        <v>6</v>
      </c>
    </row>
    <row r="36" spans="1:25" x14ac:dyDescent="0.25">
      <c r="A36" s="5" t="s">
        <v>54</v>
      </c>
      <c r="B36" s="5">
        <v>5</v>
      </c>
      <c r="C36" s="5" t="s">
        <v>111</v>
      </c>
      <c r="D36" s="5" t="s">
        <v>24</v>
      </c>
      <c r="E36" s="5">
        <v>4</v>
      </c>
      <c r="F36" s="5">
        <v>4</v>
      </c>
      <c r="G36" s="5">
        <v>0</v>
      </c>
      <c r="H36" s="5">
        <v>0</v>
      </c>
      <c r="I36" s="5">
        <v>2</v>
      </c>
      <c r="J36" s="5">
        <v>2</v>
      </c>
      <c r="L36" s="12" t="s">
        <v>24</v>
      </c>
      <c r="M36" s="5">
        <v>3</v>
      </c>
      <c r="P36" s="12" t="s">
        <v>24</v>
      </c>
      <c r="Q36" s="5">
        <v>3</v>
      </c>
    </row>
    <row r="37" spans="1:25" x14ac:dyDescent="0.25">
      <c r="A37" s="5" t="s">
        <v>55</v>
      </c>
      <c r="B37" s="5">
        <v>3</v>
      </c>
      <c r="C37" s="5" t="s">
        <v>111</v>
      </c>
      <c r="D37" s="5" t="s">
        <v>24</v>
      </c>
      <c r="E37" s="5">
        <v>12</v>
      </c>
      <c r="F37" s="5">
        <v>12</v>
      </c>
      <c r="G37" s="5">
        <v>0</v>
      </c>
      <c r="H37" s="5">
        <v>0</v>
      </c>
      <c r="I37" s="5">
        <v>6</v>
      </c>
      <c r="J37" s="5">
        <v>6</v>
      </c>
      <c r="L37" s="12" t="s">
        <v>61</v>
      </c>
      <c r="M37" s="5">
        <v>3</v>
      </c>
      <c r="P37" s="12" t="s">
        <v>61</v>
      </c>
      <c r="Q37" s="5">
        <v>1</v>
      </c>
    </row>
    <row r="38" spans="1:25" x14ac:dyDescent="0.25">
      <c r="A38" s="5" t="s">
        <v>69</v>
      </c>
      <c r="B38" s="5">
        <v>2</v>
      </c>
      <c r="C38" s="5" t="s">
        <v>111</v>
      </c>
      <c r="D38" s="5" t="s">
        <v>24</v>
      </c>
      <c r="E38" s="5">
        <v>4</v>
      </c>
      <c r="F38" s="5">
        <v>4</v>
      </c>
      <c r="G38" s="5">
        <v>0</v>
      </c>
      <c r="H38" s="5">
        <v>0</v>
      </c>
      <c r="I38" s="5">
        <v>1</v>
      </c>
      <c r="J38" s="5">
        <v>3</v>
      </c>
      <c r="L38" s="12" t="s">
        <v>63</v>
      </c>
      <c r="M38" s="5">
        <v>12</v>
      </c>
      <c r="P38" s="12" t="s">
        <v>63</v>
      </c>
      <c r="Q38" s="5">
        <v>2</v>
      </c>
    </row>
    <row r="39" spans="1:25" x14ac:dyDescent="0.25">
      <c r="A39" s="5" t="s">
        <v>57</v>
      </c>
      <c r="B39" s="5">
        <v>2</v>
      </c>
      <c r="C39" s="5" t="s">
        <v>111</v>
      </c>
      <c r="D39" s="5" t="s">
        <v>24</v>
      </c>
      <c r="E39" s="5">
        <v>3</v>
      </c>
      <c r="F39" s="5">
        <v>0</v>
      </c>
      <c r="G39" s="5">
        <v>3</v>
      </c>
      <c r="H39" s="5">
        <v>0</v>
      </c>
      <c r="I39" s="5">
        <v>0</v>
      </c>
      <c r="J39" s="5">
        <v>3</v>
      </c>
      <c r="L39" s="10" t="s">
        <v>159</v>
      </c>
      <c r="P39" s="10" t="s">
        <v>113</v>
      </c>
      <c r="Q39" s="5">
        <v>45</v>
      </c>
    </row>
    <row r="40" spans="1:25" x14ac:dyDescent="0.25">
      <c r="A40" s="5" t="s">
        <v>58</v>
      </c>
      <c r="B40" s="5">
        <v>3</v>
      </c>
      <c r="C40" s="5" t="s">
        <v>111</v>
      </c>
      <c r="D40" s="5" t="s">
        <v>24</v>
      </c>
      <c r="E40" s="5">
        <v>4</v>
      </c>
      <c r="F40" s="5">
        <v>4</v>
      </c>
      <c r="G40" s="5">
        <v>0</v>
      </c>
      <c r="H40" s="5">
        <v>0</v>
      </c>
      <c r="I40" s="5">
        <v>2</v>
      </c>
      <c r="J40" s="5">
        <v>2</v>
      </c>
      <c r="L40" s="11" t="s">
        <v>159</v>
      </c>
      <c r="P40"/>
    </row>
    <row r="41" spans="1:25" x14ac:dyDescent="0.25">
      <c r="A41" s="5" t="s">
        <v>65</v>
      </c>
      <c r="B41" s="5">
        <v>2</v>
      </c>
      <c r="C41" s="5" t="s">
        <v>111</v>
      </c>
      <c r="D41" s="5" t="s">
        <v>63</v>
      </c>
      <c r="E41" s="5">
        <v>2</v>
      </c>
      <c r="F41" s="5">
        <v>2</v>
      </c>
      <c r="G41" s="5">
        <v>0</v>
      </c>
      <c r="H41" s="5">
        <v>0</v>
      </c>
      <c r="I41" s="5">
        <v>0</v>
      </c>
      <c r="J41" s="5">
        <v>2</v>
      </c>
      <c r="L41" s="12" t="s">
        <v>159</v>
      </c>
      <c r="P41"/>
    </row>
    <row r="42" spans="1:25" x14ac:dyDescent="0.25">
      <c r="A42" s="5" t="s">
        <v>59</v>
      </c>
      <c r="B42" s="5">
        <v>1</v>
      </c>
      <c r="C42" s="5" t="s">
        <v>111</v>
      </c>
      <c r="D42" s="5" t="s">
        <v>63</v>
      </c>
      <c r="E42" s="5">
        <v>20</v>
      </c>
      <c r="F42" s="5">
        <v>20</v>
      </c>
      <c r="G42" s="5">
        <v>0</v>
      </c>
      <c r="H42" s="5">
        <v>0</v>
      </c>
      <c r="I42" s="5">
        <v>5</v>
      </c>
      <c r="J42" s="5">
        <v>15</v>
      </c>
      <c r="L42" s="10" t="s">
        <v>113</v>
      </c>
      <c r="M42" s="5">
        <v>5.9111111111111114</v>
      </c>
      <c r="P42"/>
    </row>
    <row r="43" spans="1:25" x14ac:dyDescent="0.25">
      <c r="A43" s="5" t="s">
        <v>59</v>
      </c>
      <c r="B43" s="5">
        <v>1</v>
      </c>
      <c r="C43" s="5" t="s">
        <v>111</v>
      </c>
      <c r="D43" s="5" t="s">
        <v>24</v>
      </c>
      <c r="E43" s="5">
        <v>2</v>
      </c>
      <c r="F43" s="5">
        <v>2</v>
      </c>
      <c r="G43" s="5">
        <v>0</v>
      </c>
      <c r="H43" s="5">
        <v>0</v>
      </c>
      <c r="I43" s="5">
        <v>2</v>
      </c>
      <c r="J43" s="5">
        <v>0</v>
      </c>
      <c r="L43"/>
      <c r="P43"/>
    </row>
    <row r="44" spans="1:25" x14ac:dyDescent="0.25">
      <c r="A44" s="5" t="s">
        <v>60</v>
      </c>
      <c r="B44" s="5">
        <v>4</v>
      </c>
      <c r="C44" s="5" t="s">
        <v>111</v>
      </c>
      <c r="D44" s="5" t="s">
        <v>61</v>
      </c>
      <c r="E44" s="5">
        <v>1</v>
      </c>
      <c r="F44" s="5">
        <v>1</v>
      </c>
      <c r="G44" s="5">
        <v>0</v>
      </c>
      <c r="H44" s="5">
        <v>0</v>
      </c>
      <c r="I44" s="5">
        <v>0</v>
      </c>
      <c r="J44" s="5">
        <v>1</v>
      </c>
      <c r="L44"/>
      <c r="P44"/>
    </row>
    <row r="45" spans="1:25" x14ac:dyDescent="0.25">
      <c r="A45" s="5" t="s">
        <v>60</v>
      </c>
      <c r="B45" s="5">
        <v>4</v>
      </c>
      <c r="C45" s="5" t="s">
        <v>111</v>
      </c>
      <c r="D45" s="5" t="s">
        <v>24</v>
      </c>
      <c r="E45" s="5">
        <v>3</v>
      </c>
      <c r="F45" s="5">
        <v>3</v>
      </c>
      <c r="G45" s="5">
        <v>0</v>
      </c>
      <c r="H45" s="5">
        <v>0</v>
      </c>
      <c r="I45" s="5">
        <v>2</v>
      </c>
      <c r="J45" s="5">
        <v>1</v>
      </c>
      <c r="L45" t="s">
        <v>112</v>
      </c>
      <c r="M45" s="5" t="s">
        <v>114</v>
      </c>
      <c r="P45" t="s">
        <v>112</v>
      </c>
      <c r="Q45" s="5" t="s">
        <v>115</v>
      </c>
    </row>
    <row r="46" spans="1:25" x14ac:dyDescent="0.25">
      <c r="A46" s="5" t="s">
        <v>62</v>
      </c>
      <c r="B46" s="5">
        <v>5</v>
      </c>
      <c r="C46" s="5" t="s">
        <v>111</v>
      </c>
      <c r="D46" s="5" t="s">
        <v>61</v>
      </c>
      <c r="E46" s="5">
        <v>5</v>
      </c>
      <c r="F46" s="5">
        <v>5</v>
      </c>
      <c r="G46" s="5">
        <v>0</v>
      </c>
      <c r="H46" s="5">
        <v>0</v>
      </c>
      <c r="I46" s="5">
        <v>1</v>
      </c>
      <c r="J46" s="5">
        <v>5</v>
      </c>
      <c r="L46" t="s">
        <v>111</v>
      </c>
      <c r="M46" s="7">
        <v>5.6190476190476186</v>
      </c>
      <c r="P46" t="s">
        <v>111</v>
      </c>
      <c r="Q46" s="5">
        <v>21</v>
      </c>
    </row>
    <row r="47" spans="1:25" x14ac:dyDescent="0.25">
      <c r="L47">
        <v>1</v>
      </c>
      <c r="M47" s="7"/>
      <c r="P47">
        <v>1</v>
      </c>
      <c r="Q47" s="5">
        <v>3</v>
      </c>
    </row>
    <row r="48" spans="1:25" x14ac:dyDescent="0.25">
      <c r="L48" t="s">
        <v>24</v>
      </c>
      <c r="M48" s="7">
        <v>7</v>
      </c>
      <c r="P48" t="s">
        <v>24</v>
      </c>
      <c r="Q48" s="5">
        <v>2</v>
      </c>
      <c r="R48" s="1">
        <f>Q48/2</f>
        <v>1</v>
      </c>
      <c r="T48"/>
      <c r="U48"/>
      <c r="V48" t="s">
        <v>72</v>
      </c>
      <c r="W48"/>
      <c r="X48" t="s">
        <v>73</v>
      </c>
      <c r="Y48"/>
    </row>
    <row r="49" spans="12:25" x14ac:dyDescent="0.25">
      <c r="L49" t="s">
        <v>63</v>
      </c>
      <c r="M49" s="7">
        <v>20</v>
      </c>
      <c r="P49" t="s">
        <v>63</v>
      </c>
      <c r="Q49" s="5">
        <v>1</v>
      </c>
      <c r="R49" s="1">
        <f>Q49/2</f>
        <v>0.5</v>
      </c>
      <c r="T49"/>
      <c r="U49" t="s">
        <v>70</v>
      </c>
      <c r="V49" t="s">
        <v>75</v>
      </c>
      <c r="W49" t="s">
        <v>84</v>
      </c>
      <c r="X49" t="s">
        <v>75</v>
      </c>
      <c r="Y49" t="s">
        <v>84</v>
      </c>
    </row>
    <row r="50" spans="12:25" x14ac:dyDescent="0.25">
      <c r="L50">
        <v>2</v>
      </c>
      <c r="M50" s="7"/>
      <c r="P50">
        <v>2</v>
      </c>
      <c r="R50" s="1"/>
      <c r="T50" t="s">
        <v>111</v>
      </c>
      <c r="U50">
        <v>1</v>
      </c>
      <c r="V50" s="8">
        <v>1</v>
      </c>
      <c r="W50" s="7">
        <v>7</v>
      </c>
      <c r="X50" s="8">
        <v>0</v>
      </c>
      <c r="Y50"/>
    </row>
    <row r="51" spans="12:25" x14ac:dyDescent="0.25">
      <c r="L51" t="s">
        <v>24</v>
      </c>
      <c r="M51" s="7">
        <v>4</v>
      </c>
      <c r="P51" t="s">
        <v>24</v>
      </c>
      <c r="Q51" s="5">
        <v>3</v>
      </c>
      <c r="R51" s="1">
        <f>Q51/4</f>
        <v>0.75</v>
      </c>
      <c r="T51"/>
      <c r="U51">
        <v>2</v>
      </c>
      <c r="V51" s="8">
        <v>0.75</v>
      </c>
      <c r="W51" s="7">
        <v>4</v>
      </c>
      <c r="X51" s="8">
        <v>0</v>
      </c>
      <c r="Y51"/>
    </row>
    <row r="52" spans="12:25" x14ac:dyDescent="0.25">
      <c r="L52" t="s">
        <v>63</v>
      </c>
      <c r="M52" s="7">
        <v>2</v>
      </c>
      <c r="P52" t="s">
        <v>63</v>
      </c>
      <c r="Q52" s="5">
        <v>1</v>
      </c>
      <c r="R52" s="1">
        <f>Q52/4</f>
        <v>0.25</v>
      </c>
      <c r="T52"/>
      <c r="U52">
        <v>3</v>
      </c>
      <c r="V52" s="8">
        <v>1</v>
      </c>
      <c r="W52" s="7">
        <v>3.6666666666666665</v>
      </c>
      <c r="X52" s="8">
        <v>0.33</v>
      </c>
      <c r="Y52" s="7">
        <v>3</v>
      </c>
    </row>
    <row r="53" spans="12:25" x14ac:dyDescent="0.25">
      <c r="L53">
        <v>3</v>
      </c>
      <c r="M53" s="7"/>
      <c r="P53">
        <v>3</v>
      </c>
      <c r="R53" s="1"/>
      <c r="T53"/>
      <c r="U53">
        <v>4</v>
      </c>
      <c r="V53" s="8">
        <v>1</v>
      </c>
      <c r="W53" s="7">
        <v>4</v>
      </c>
      <c r="X53" s="8">
        <v>0.33</v>
      </c>
      <c r="Y53" s="7">
        <v>1</v>
      </c>
    </row>
    <row r="54" spans="12:25" x14ac:dyDescent="0.25">
      <c r="L54" t="s">
        <v>24</v>
      </c>
      <c r="M54" s="7">
        <v>3.6666666666666665</v>
      </c>
      <c r="P54" t="s">
        <v>24</v>
      </c>
      <c r="Q54" s="5">
        <v>3</v>
      </c>
      <c r="R54" s="1">
        <f t="shared" ref="R54:R81" si="1">Q54/3</f>
        <v>1</v>
      </c>
      <c r="T54"/>
      <c r="U54">
        <v>5</v>
      </c>
      <c r="V54" s="8">
        <v>0.66666666666666663</v>
      </c>
      <c r="W54" s="7">
        <v>4.5</v>
      </c>
      <c r="X54" s="1">
        <v>0.66666666666666663</v>
      </c>
      <c r="Y54" s="7">
        <v>3.5</v>
      </c>
    </row>
    <row r="55" spans="12:25" x14ac:dyDescent="0.25">
      <c r="L55" t="s">
        <v>61</v>
      </c>
      <c r="M55" s="7">
        <v>3</v>
      </c>
      <c r="P55" t="s">
        <v>61</v>
      </c>
      <c r="Q55" s="5">
        <v>1</v>
      </c>
      <c r="R55" s="1">
        <f t="shared" si="1"/>
        <v>0.33333333333333331</v>
      </c>
      <c r="T55"/>
      <c r="U55"/>
      <c r="V55" s="8"/>
      <c r="W55" s="7"/>
      <c r="X55" s="8"/>
      <c r="Y55" s="7"/>
    </row>
    <row r="56" spans="12:25" x14ac:dyDescent="0.25">
      <c r="L56" t="s">
        <v>63</v>
      </c>
      <c r="M56" s="7">
        <v>25</v>
      </c>
      <c r="P56" t="s">
        <v>63</v>
      </c>
      <c r="Q56" s="5">
        <v>1</v>
      </c>
      <c r="R56" s="1">
        <f t="shared" si="1"/>
        <v>0.33333333333333331</v>
      </c>
      <c r="T56"/>
      <c r="U56"/>
      <c r="V56" s="8"/>
      <c r="W56" s="7"/>
      <c r="X56" s="8"/>
      <c r="Y56" s="7"/>
    </row>
    <row r="57" spans="12:25" x14ac:dyDescent="0.25">
      <c r="L57" t="s">
        <v>66</v>
      </c>
      <c r="M57" s="7">
        <v>2</v>
      </c>
      <c r="P57" t="s">
        <v>66</v>
      </c>
      <c r="Q57" s="5">
        <v>1</v>
      </c>
      <c r="R57" s="1">
        <f t="shared" si="1"/>
        <v>0.33333333333333331</v>
      </c>
      <c r="T57" t="s">
        <v>110</v>
      </c>
      <c r="U57">
        <v>1</v>
      </c>
      <c r="V57" s="8">
        <v>1</v>
      </c>
      <c r="W57" s="7">
        <v>1.5</v>
      </c>
      <c r="X57" s="8">
        <v>0</v>
      </c>
      <c r="Y57" s="7"/>
    </row>
    <row r="58" spans="12:25" x14ac:dyDescent="0.25">
      <c r="L58">
        <v>4</v>
      </c>
      <c r="M58" s="7"/>
      <c r="P58">
        <v>4</v>
      </c>
      <c r="R58" s="1"/>
      <c r="T58"/>
      <c r="U58">
        <v>2</v>
      </c>
      <c r="V58" s="8">
        <v>1</v>
      </c>
      <c r="W58" s="7">
        <v>2.3333333333333335</v>
      </c>
      <c r="X58" s="8">
        <v>0</v>
      </c>
      <c r="Y58" s="7"/>
    </row>
    <row r="59" spans="12:25" x14ac:dyDescent="0.25">
      <c r="L59" t="s">
        <v>24</v>
      </c>
      <c r="M59" s="7">
        <v>4</v>
      </c>
      <c r="P59" t="s">
        <v>24</v>
      </c>
      <c r="Q59" s="5">
        <v>3</v>
      </c>
      <c r="R59" s="1">
        <f t="shared" si="1"/>
        <v>1</v>
      </c>
      <c r="T59"/>
      <c r="U59">
        <v>3</v>
      </c>
      <c r="V59" s="8">
        <v>0.66666666666666663</v>
      </c>
      <c r="W59" s="7">
        <v>4.5</v>
      </c>
      <c r="X59" s="8">
        <v>0.33333333333333331</v>
      </c>
      <c r="Y59" s="7">
        <v>4</v>
      </c>
    </row>
    <row r="60" spans="12:25" x14ac:dyDescent="0.25">
      <c r="L60" t="s">
        <v>61</v>
      </c>
      <c r="M60" s="7">
        <v>1</v>
      </c>
      <c r="P60" t="s">
        <v>61</v>
      </c>
      <c r="Q60" s="5">
        <v>1</v>
      </c>
      <c r="R60" s="1">
        <f t="shared" si="1"/>
        <v>0.33333333333333331</v>
      </c>
      <c r="T60"/>
      <c r="U60">
        <v>4</v>
      </c>
      <c r="V60" s="8">
        <v>1</v>
      </c>
      <c r="W60" s="7">
        <v>2.25</v>
      </c>
      <c r="X60" s="8">
        <v>0.25</v>
      </c>
      <c r="Y60" s="7">
        <v>2</v>
      </c>
    </row>
    <row r="61" spans="12:25" x14ac:dyDescent="0.25">
      <c r="L61">
        <v>5</v>
      </c>
      <c r="M61" s="7"/>
      <c r="P61">
        <v>5</v>
      </c>
      <c r="R61" s="1"/>
      <c r="T61"/>
      <c r="U61">
        <v>5</v>
      </c>
      <c r="V61" s="8">
        <v>1</v>
      </c>
      <c r="W61" s="7">
        <v>3</v>
      </c>
      <c r="X61" s="8">
        <v>0.33333333333333331</v>
      </c>
      <c r="Y61" s="7">
        <v>3</v>
      </c>
    </row>
    <row r="62" spans="12:25" x14ac:dyDescent="0.25">
      <c r="L62" t="s">
        <v>24</v>
      </c>
      <c r="M62" s="7">
        <v>4.5</v>
      </c>
      <c r="P62" t="s">
        <v>24</v>
      </c>
      <c r="Q62" s="5">
        <v>2</v>
      </c>
      <c r="R62" s="1">
        <f t="shared" si="1"/>
        <v>0.66666666666666663</v>
      </c>
      <c r="T62"/>
      <c r="U62"/>
      <c r="V62" s="8"/>
      <c r="W62" s="7"/>
      <c r="X62" s="8"/>
      <c r="Y62" s="7"/>
    </row>
    <row r="63" spans="12:25" x14ac:dyDescent="0.25">
      <c r="L63" t="s">
        <v>61</v>
      </c>
      <c r="M63" s="7">
        <v>3.5</v>
      </c>
      <c r="P63" t="s">
        <v>61</v>
      </c>
      <c r="Q63" s="5">
        <v>2</v>
      </c>
      <c r="R63" s="1">
        <f t="shared" si="1"/>
        <v>0.66666666666666663</v>
      </c>
      <c r="V63" s="5" t="s">
        <v>179</v>
      </c>
    </row>
    <row r="64" spans="12:25" x14ac:dyDescent="0.25">
      <c r="L64" t="s">
        <v>107</v>
      </c>
      <c r="M64" s="7">
        <v>6.166666666666667</v>
      </c>
      <c r="P64" t="s">
        <v>107</v>
      </c>
      <c r="Q64" s="5">
        <v>24</v>
      </c>
      <c r="R64" s="1">
        <f t="shared" si="1"/>
        <v>8</v>
      </c>
      <c r="V64" s="5" t="s">
        <v>24</v>
      </c>
      <c r="W64" s="5" t="s">
        <v>61</v>
      </c>
      <c r="X64" s="5" t="s">
        <v>63</v>
      </c>
    </row>
    <row r="65" spans="12:25" x14ac:dyDescent="0.25">
      <c r="L65">
        <v>1</v>
      </c>
      <c r="M65" s="7"/>
      <c r="P65">
        <v>1</v>
      </c>
      <c r="R65" s="1"/>
      <c r="T65" t="s">
        <v>111</v>
      </c>
      <c r="U65">
        <v>1</v>
      </c>
      <c r="V65" s="7">
        <v>7</v>
      </c>
      <c r="W65" s="7">
        <v>0</v>
      </c>
      <c r="X65" s="5">
        <v>6.6666666666666661</v>
      </c>
    </row>
    <row r="66" spans="12:25" x14ac:dyDescent="0.25">
      <c r="L66" t="s">
        <v>24</v>
      </c>
      <c r="M66" s="7">
        <v>1.5</v>
      </c>
      <c r="P66" t="s">
        <v>24</v>
      </c>
      <c r="Q66" s="5">
        <v>2</v>
      </c>
      <c r="R66" s="1">
        <f>Q66/2</f>
        <v>1</v>
      </c>
      <c r="T66"/>
      <c r="U66">
        <v>2</v>
      </c>
      <c r="V66" s="7">
        <v>3</v>
      </c>
      <c r="W66" s="7">
        <v>0</v>
      </c>
      <c r="X66" s="5">
        <v>0.66666666666666663</v>
      </c>
    </row>
    <row r="67" spans="12:25" x14ac:dyDescent="0.25">
      <c r="L67" t="s">
        <v>63</v>
      </c>
      <c r="M67" s="7">
        <v>5</v>
      </c>
      <c r="P67" t="s">
        <v>63</v>
      </c>
      <c r="Q67" s="5">
        <v>1</v>
      </c>
      <c r="R67" s="1">
        <f>Q67/2</f>
        <v>0.5</v>
      </c>
      <c r="T67"/>
      <c r="U67">
        <v>3</v>
      </c>
      <c r="V67" s="7">
        <v>3.6666666666666665</v>
      </c>
      <c r="W67" s="7">
        <v>1</v>
      </c>
      <c r="X67" s="5">
        <v>8.3333333333333321</v>
      </c>
    </row>
    <row r="68" spans="12:25" x14ac:dyDescent="0.25">
      <c r="L68">
        <v>2</v>
      </c>
      <c r="M68" s="7"/>
      <c r="P68">
        <v>2</v>
      </c>
      <c r="R68" s="1"/>
      <c r="T68"/>
      <c r="U68">
        <v>4</v>
      </c>
      <c r="V68" s="7">
        <v>4</v>
      </c>
      <c r="W68" s="7">
        <v>0.33</v>
      </c>
    </row>
    <row r="69" spans="12:25" x14ac:dyDescent="0.25">
      <c r="L69" t="s">
        <v>24</v>
      </c>
      <c r="M69" s="7">
        <v>2.3333333333333335</v>
      </c>
      <c r="P69" t="s">
        <v>24</v>
      </c>
      <c r="Q69" s="5">
        <v>3</v>
      </c>
      <c r="R69" s="1">
        <f t="shared" si="1"/>
        <v>1</v>
      </c>
      <c r="T69"/>
      <c r="U69">
        <v>5</v>
      </c>
      <c r="V69" s="7">
        <v>3</v>
      </c>
      <c r="W69" s="7">
        <f>X54*Y54</f>
        <v>2.333333333333333</v>
      </c>
    </row>
    <row r="70" spans="12:25" x14ac:dyDescent="0.25">
      <c r="L70">
        <v>3</v>
      </c>
      <c r="M70" s="7"/>
      <c r="P70">
        <v>3</v>
      </c>
      <c r="R70" s="1"/>
      <c r="T70"/>
      <c r="U70"/>
      <c r="V70" s="7"/>
      <c r="W70" s="7"/>
    </row>
    <row r="71" spans="12:25" x14ac:dyDescent="0.25">
      <c r="L71" t="s">
        <v>24</v>
      </c>
      <c r="M71" s="7">
        <v>4.5</v>
      </c>
      <c r="P71" t="s">
        <v>24</v>
      </c>
      <c r="Q71" s="5">
        <v>2</v>
      </c>
      <c r="R71" s="1">
        <f t="shared" si="1"/>
        <v>0.66666666666666663</v>
      </c>
      <c r="T71"/>
      <c r="U71"/>
      <c r="V71" s="7"/>
      <c r="W71" s="7"/>
    </row>
    <row r="72" spans="12:25" x14ac:dyDescent="0.25">
      <c r="L72" t="s">
        <v>61</v>
      </c>
      <c r="M72" s="7">
        <v>4</v>
      </c>
      <c r="P72" t="s">
        <v>61</v>
      </c>
      <c r="Q72" s="5">
        <v>1</v>
      </c>
      <c r="R72" s="1">
        <f t="shared" si="1"/>
        <v>0.33333333333333331</v>
      </c>
      <c r="T72" t="s">
        <v>110</v>
      </c>
      <c r="U72">
        <v>1</v>
      </c>
      <c r="V72" s="7">
        <v>1.5</v>
      </c>
      <c r="W72" s="7">
        <v>0</v>
      </c>
      <c r="X72" s="5">
        <v>2.5</v>
      </c>
    </row>
    <row r="73" spans="12:25" x14ac:dyDescent="0.25">
      <c r="L73" t="s">
        <v>63</v>
      </c>
      <c r="M73" s="7">
        <v>20.333333333333332</v>
      </c>
      <c r="P73" t="s">
        <v>63</v>
      </c>
      <c r="Q73" s="5">
        <v>3</v>
      </c>
      <c r="R73" s="1">
        <f t="shared" si="1"/>
        <v>1</v>
      </c>
      <c r="T73"/>
      <c r="U73">
        <v>2</v>
      </c>
      <c r="V73" s="7">
        <v>2.3333333333333335</v>
      </c>
      <c r="W73" s="7">
        <v>0</v>
      </c>
    </row>
    <row r="74" spans="12:25" x14ac:dyDescent="0.25">
      <c r="L74">
        <v>4</v>
      </c>
      <c r="M74" s="7"/>
      <c r="P74">
        <v>4</v>
      </c>
      <c r="R74" s="1"/>
      <c r="T74"/>
      <c r="U74">
        <v>3</v>
      </c>
      <c r="V74" s="7">
        <v>3</v>
      </c>
      <c r="W74" s="7">
        <f>Y59*X59</f>
        <v>1.3333333333333333</v>
      </c>
      <c r="X74" s="5">
        <v>20.333333333333332</v>
      </c>
    </row>
    <row r="75" spans="12:25" x14ac:dyDescent="0.25">
      <c r="L75" t="s">
        <v>24</v>
      </c>
      <c r="M75" s="7">
        <v>2.25</v>
      </c>
      <c r="P75" t="s">
        <v>24</v>
      </c>
      <c r="Q75" s="5">
        <v>4</v>
      </c>
      <c r="R75" s="1">
        <f>Q75/4</f>
        <v>1</v>
      </c>
      <c r="T75"/>
      <c r="U75">
        <v>4</v>
      </c>
      <c r="V75" s="7">
        <v>2.25</v>
      </c>
      <c r="W75" s="7">
        <v>0.5</v>
      </c>
      <c r="X75" s="5">
        <v>3</v>
      </c>
    </row>
    <row r="76" spans="12:25" x14ac:dyDescent="0.25">
      <c r="L76" t="s">
        <v>61</v>
      </c>
      <c r="M76" s="7">
        <v>2</v>
      </c>
      <c r="P76" t="s">
        <v>61</v>
      </c>
      <c r="Q76" s="5">
        <v>1</v>
      </c>
      <c r="R76" s="1">
        <f>Q76/4</f>
        <v>0.25</v>
      </c>
      <c r="T76"/>
      <c r="U76">
        <v>5</v>
      </c>
      <c r="V76" s="7">
        <v>3</v>
      </c>
      <c r="W76" s="7">
        <v>1</v>
      </c>
      <c r="X76" s="5">
        <v>8</v>
      </c>
    </row>
    <row r="77" spans="12:25" x14ac:dyDescent="0.25">
      <c r="L77" t="s">
        <v>63</v>
      </c>
      <c r="M77" s="7">
        <v>12</v>
      </c>
      <c r="P77" t="s">
        <v>63</v>
      </c>
      <c r="Q77" s="5">
        <v>1</v>
      </c>
      <c r="R77" s="1">
        <f>Q77/4</f>
        <v>0.25</v>
      </c>
    </row>
    <row r="78" spans="12:25" x14ac:dyDescent="0.25">
      <c r="L78">
        <v>5</v>
      </c>
      <c r="M78" s="7"/>
      <c r="P78">
        <v>5</v>
      </c>
      <c r="R78" s="1"/>
      <c r="T78" s="30"/>
      <c r="U78" s="30" t="s">
        <v>180</v>
      </c>
      <c r="V78" s="30"/>
      <c r="W78" s="30"/>
      <c r="X78" s="30"/>
      <c r="Y78" s="30"/>
    </row>
    <row r="79" spans="12:25" x14ac:dyDescent="0.25">
      <c r="L79" t="s">
        <v>24</v>
      </c>
      <c r="M79" s="7">
        <v>3</v>
      </c>
      <c r="P79" t="s">
        <v>24</v>
      </c>
      <c r="Q79" s="5">
        <v>3</v>
      </c>
      <c r="R79" s="1">
        <f t="shared" si="1"/>
        <v>1</v>
      </c>
      <c r="V79" s="5" t="s">
        <v>179</v>
      </c>
    </row>
    <row r="80" spans="12:25" x14ac:dyDescent="0.25">
      <c r="L80" t="s">
        <v>61</v>
      </c>
      <c r="M80" s="7">
        <v>3</v>
      </c>
      <c r="P80" t="s">
        <v>61</v>
      </c>
      <c r="Q80" s="5">
        <v>1</v>
      </c>
      <c r="R80" s="1">
        <f t="shared" si="1"/>
        <v>0.33333333333333331</v>
      </c>
      <c r="V80" s="5" t="s">
        <v>24</v>
      </c>
      <c r="W80" s="5" t="s">
        <v>61</v>
      </c>
      <c r="X80" s="5" t="s">
        <v>66</v>
      </c>
      <c r="Y80" s="5" t="s">
        <v>63</v>
      </c>
    </row>
    <row r="81" spans="12:25" x14ac:dyDescent="0.25">
      <c r="L81" t="s">
        <v>63</v>
      </c>
      <c r="M81" s="7">
        <v>12</v>
      </c>
      <c r="P81" t="s">
        <v>63</v>
      </c>
      <c r="Q81" s="5">
        <v>2</v>
      </c>
      <c r="R81" s="1">
        <f t="shared" si="1"/>
        <v>0.66666666666666663</v>
      </c>
      <c r="T81" t="s">
        <v>111</v>
      </c>
      <c r="U81">
        <v>1</v>
      </c>
      <c r="V81" s="7">
        <v>4</v>
      </c>
      <c r="W81" s="7">
        <v>0.33</v>
      </c>
      <c r="X81" s="5">
        <v>0</v>
      </c>
      <c r="Y81" s="7">
        <v>0</v>
      </c>
    </row>
    <row r="82" spans="12:25" x14ac:dyDescent="0.25">
      <c r="L82" t="s">
        <v>159</v>
      </c>
      <c r="M82" s="7"/>
      <c r="P82" t="s">
        <v>113</v>
      </c>
      <c r="Q82" s="5">
        <v>45</v>
      </c>
      <c r="T82"/>
      <c r="U82">
        <v>2</v>
      </c>
      <c r="V82" s="7">
        <v>7</v>
      </c>
      <c r="W82" s="7">
        <v>0</v>
      </c>
      <c r="X82" s="5">
        <v>0</v>
      </c>
      <c r="Y82" s="7">
        <v>6.6666666666666661</v>
      </c>
    </row>
    <row r="83" spans="12:25" x14ac:dyDescent="0.25">
      <c r="L83" t="s">
        <v>159</v>
      </c>
      <c r="M83" s="7"/>
      <c r="P83"/>
      <c r="T83"/>
      <c r="U83">
        <v>3</v>
      </c>
      <c r="V83" s="7">
        <v>3</v>
      </c>
      <c r="W83" s="7">
        <v>0</v>
      </c>
      <c r="X83" s="5">
        <v>0</v>
      </c>
      <c r="Y83" s="7">
        <v>0.66666666666666663</v>
      </c>
    </row>
    <row r="84" spans="12:25" x14ac:dyDescent="0.25">
      <c r="L84" t="s">
        <v>159</v>
      </c>
      <c r="M84" s="7"/>
      <c r="P84"/>
      <c r="T84"/>
      <c r="U84">
        <v>4</v>
      </c>
      <c r="V84" s="7">
        <v>3.6666666666666665</v>
      </c>
      <c r="W84" s="7">
        <v>1</v>
      </c>
      <c r="X84" s="5">
        <v>0.67</v>
      </c>
      <c r="Y84" s="7">
        <v>8.3333333333333321</v>
      </c>
    </row>
    <row r="85" spans="12:25" x14ac:dyDescent="0.25">
      <c r="L85" t="s">
        <v>113</v>
      </c>
      <c r="M85" s="7">
        <v>5.9111111111111114</v>
      </c>
      <c r="T85"/>
      <c r="U85">
        <v>5</v>
      </c>
      <c r="V85" s="7">
        <v>3</v>
      </c>
      <c r="W85" s="7">
        <f>X70*Y70</f>
        <v>0</v>
      </c>
      <c r="X85" s="5">
        <v>0</v>
      </c>
      <c r="Y85" s="7">
        <v>0</v>
      </c>
    </row>
    <row r="86" spans="12:25" x14ac:dyDescent="0.25">
      <c r="L86"/>
      <c r="T86"/>
      <c r="U86"/>
      <c r="V86" s="7"/>
      <c r="W86" s="7"/>
      <c r="Y86" s="7"/>
    </row>
    <row r="87" spans="12:25" x14ac:dyDescent="0.25">
      <c r="T87"/>
      <c r="U87"/>
      <c r="V87" s="7"/>
      <c r="W87" s="7"/>
      <c r="Y87" s="7"/>
    </row>
    <row r="88" spans="12:25" x14ac:dyDescent="0.25">
      <c r="T88" t="s">
        <v>110</v>
      </c>
      <c r="U88">
        <v>1</v>
      </c>
      <c r="V88" s="7">
        <v>2.25</v>
      </c>
      <c r="W88" s="7">
        <v>0.5</v>
      </c>
      <c r="X88" s="5">
        <v>0</v>
      </c>
      <c r="Y88" s="7">
        <v>3</v>
      </c>
    </row>
    <row r="89" spans="12:25" x14ac:dyDescent="0.25">
      <c r="T89"/>
      <c r="U89">
        <v>2</v>
      </c>
      <c r="V89" s="7">
        <v>1.5</v>
      </c>
      <c r="W89" s="7">
        <v>0</v>
      </c>
      <c r="X89" s="5">
        <v>0</v>
      </c>
      <c r="Y89" s="7">
        <v>2.5</v>
      </c>
    </row>
    <row r="90" spans="12:25" x14ac:dyDescent="0.25">
      <c r="T90"/>
      <c r="U90">
        <v>3</v>
      </c>
      <c r="V90" s="7">
        <v>2.3333333333333335</v>
      </c>
      <c r="W90" s="7">
        <v>0</v>
      </c>
      <c r="X90" s="5">
        <v>0</v>
      </c>
      <c r="Y90" s="7">
        <v>0</v>
      </c>
    </row>
    <row r="91" spans="12:25" x14ac:dyDescent="0.25">
      <c r="T91"/>
      <c r="U91">
        <v>4</v>
      </c>
      <c r="V91" s="7">
        <v>3</v>
      </c>
      <c r="W91" s="7">
        <v>1.3333333333333333</v>
      </c>
      <c r="X91" s="5">
        <v>0</v>
      </c>
      <c r="Y91" s="7">
        <v>20.333333333333332</v>
      </c>
    </row>
    <row r="92" spans="12:25" x14ac:dyDescent="0.25">
      <c r="T92"/>
      <c r="U92">
        <v>5</v>
      </c>
      <c r="V92" s="7">
        <v>3</v>
      </c>
      <c r="W92" s="7">
        <v>1</v>
      </c>
      <c r="X92" s="5">
        <v>0</v>
      </c>
      <c r="Y92" s="7">
        <v>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6"/>
  <sheetViews>
    <sheetView topLeftCell="AD22" workbookViewId="0">
      <selection activeCell="AL34" sqref="AL34:AQ46"/>
    </sheetView>
  </sheetViews>
  <sheetFormatPr defaultRowHeight="15" x14ac:dyDescent="0.25"/>
  <cols>
    <col min="6" max="6" width="9.140625" style="32"/>
    <col min="8" max="9" width="9.140625" style="32"/>
    <col min="16" max="16" width="13.140625" bestFit="1" customWidth="1"/>
    <col min="17" max="17" width="14.42578125" customWidth="1"/>
    <col min="18" max="18" width="10.85546875" bestFit="1" customWidth="1"/>
    <col min="19" max="19" width="13.140625" bestFit="1" customWidth="1"/>
    <col min="20" max="20" width="16.140625" customWidth="1"/>
    <col min="21" max="21" width="15.85546875" bestFit="1" customWidth="1"/>
    <col min="23" max="28" width="9.140625" style="32"/>
    <col min="31" max="31" width="18.140625" customWidth="1"/>
    <col min="32" max="32" width="16.28515625" customWidth="1"/>
    <col min="33" max="33" width="3" customWidth="1"/>
    <col min="34" max="34" width="7.28515625" customWidth="1"/>
    <col min="35" max="35" width="11.28515625" customWidth="1"/>
    <col min="36" max="36" width="2" customWidth="1"/>
    <col min="37" max="37" width="6.85546875" customWidth="1"/>
    <col min="39" max="39" width="12.140625" bestFit="1" customWidth="1"/>
    <col min="40" max="40" width="11.28515625" bestFit="1" customWidth="1"/>
  </cols>
  <sheetData>
    <row r="1" spans="1:48" x14ac:dyDescent="0.25">
      <c r="A1" s="5" t="s">
        <v>1</v>
      </c>
      <c r="B1" s="5" t="s">
        <v>70</v>
      </c>
      <c r="C1" s="5" t="s">
        <v>162</v>
      </c>
      <c r="D1" s="5" t="s">
        <v>0</v>
      </c>
      <c r="E1" s="5" t="s">
        <v>2</v>
      </c>
      <c r="F1" s="5"/>
      <c r="G1" s="5" t="s">
        <v>190</v>
      </c>
      <c r="H1" s="4" t="s">
        <v>106</v>
      </c>
      <c r="I1" s="32" t="s">
        <v>70</v>
      </c>
      <c r="J1" t="s">
        <v>24</v>
      </c>
      <c r="K1" t="s">
        <v>61</v>
      </c>
      <c r="L1" t="s">
        <v>63</v>
      </c>
      <c r="M1" t="s">
        <v>66</v>
      </c>
      <c r="N1" t="s">
        <v>189</v>
      </c>
      <c r="P1" s="9" t="s">
        <v>112</v>
      </c>
      <c r="Q1" t="s">
        <v>191</v>
      </c>
      <c r="S1" s="9" t="s">
        <v>112</v>
      </c>
      <c r="T1" s="32" t="s">
        <v>192</v>
      </c>
      <c r="U1" s="32" t="s">
        <v>193</v>
      </c>
      <c r="W1" s="5" t="s">
        <v>190</v>
      </c>
      <c r="X1" s="4" t="s">
        <v>106</v>
      </c>
      <c r="Y1" s="32" t="s">
        <v>70</v>
      </c>
      <c r="Z1" s="32" t="s">
        <v>24</v>
      </c>
      <c r="AA1" s="32" t="s">
        <v>194</v>
      </c>
      <c r="AB1" s="32" t="s">
        <v>61</v>
      </c>
      <c r="AC1" t="s">
        <v>195</v>
      </c>
      <c r="AE1" s="9" t="s">
        <v>199</v>
      </c>
      <c r="AF1" s="9" t="s">
        <v>198</v>
      </c>
      <c r="AL1" t="s">
        <v>199</v>
      </c>
      <c r="AM1" t="s">
        <v>24</v>
      </c>
      <c r="AR1" t="s">
        <v>199</v>
      </c>
      <c r="AS1" t="s">
        <v>61</v>
      </c>
    </row>
    <row r="2" spans="1:48" x14ac:dyDescent="0.25">
      <c r="A2" s="5" t="s">
        <v>25</v>
      </c>
      <c r="B2" s="5">
        <v>2</v>
      </c>
      <c r="C2" s="5" t="s">
        <v>107</v>
      </c>
      <c r="D2" s="5" t="s">
        <v>24</v>
      </c>
      <c r="E2" s="5">
        <v>3</v>
      </c>
      <c r="F2" s="5"/>
      <c r="G2" s="5" t="s">
        <v>25</v>
      </c>
      <c r="H2" s="32" t="s">
        <v>107</v>
      </c>
      <c r="I2" s="32">
        <v>2</v>
      </c>
      <c r="J2" s="5">
        <v>3</v>
      </c>
      <c r="K2">
        <v>0</v>
      </c>
      <c r="L2">
        <v>0</v>
      </c>
      <c r="M2">
        <v>0</v>
      </c>
      <c r="N2">
        <f>0.7*J2+0.1*K2+0.1*M2</f>
        <v>2.0999999999999996</v>
      </c>
      <c r="P2" s="10" t="s">
        <v>109</v>
      </c>
      <c r="Q2" s="5">
        <v>2.8866666666666672</v>
      </c>
      <c r="S2" s="10" t="s">
        <v>109</v>
      </c>
      <c r="T2" s="5">
        <v>4</v>
      </c>
      <c r="U2" s="5">
        <v>0.73333333333333328</v>
      </c>
      <c r="W2" s="5" t="s">
        <v>25</v>
      </c>
      <c r="X2" s="32" t="s">
        <v>107</v>
      </c>
      <c r="Y2" s="32">
        <v>2</v>
      </c>
      <c r="Z2" s="5">
        <v>3</v>
      </c>
      <c r="AA2" s="5" t="s">
        <v>196</v>
      </c>
      <c r="AB2" s="32">
        <v>0</v>
      </c>
      <c r="AC2" t="s">
        <v>197</v>
      </c>
      <c r="AE2" s="9" t="s">
        <v>112</v>
      </c>
      <c r="AF2" s="32" t="s">
        <v>197</v>
      </c>
      <c r="AG2" s="32" t="s">
        <v>196</v>
      </c>
      <c r="AH2" s="32" t="s">
        <v>159</v>
      </c>
      <c r="AI2" s="32" t="s">
        <v>113</v>
      </c>
      <c r="AL2" t="s">
        <v>112</v>
      </c>
      <c r="AM2" t="s">
        <v>197</v>
      </c>
      <c r="AN2" t="s">
        <v>196</v>
      </c>
      <c r="AO2" t="s">
        <v>116</v>
      </c>
      <c r="AP2" t="s">
        <v>113</v>
      </c>
      <c r="AR2" t="s">
        <v>112</v>
      </c>
      <c r="AS2" t="s">
        <v>197</v>
      </c>
      <c r="AT2" t="s">
        <v>196</v>
      </c>
      <c r="AU2" t="s">
        <v>116</v>
      </c>
      <c r="AV2" t="s">
        <v>113</v>
      </c>
    </row>
    <row r="3" spans="1:48" x14ac:dyDescent="0.25">
      <c r="A3" s="5" t="s">
        <v>30</v>
      </c>
      <c r="B3" s="5">
        <v>1</v>
      </c>
      <c r="C3" s="5" t="s">
        <v>107</v>
      </c>
      <c r="D3" s="5" t="s">
        <v>63</v>
      </c>
      <c r="E3" s="5">
        <v>5</v>
      </c>
      <c r="F3" s="5"/>
      <c r="G3" s="5" t="s">
        <v>30</v>
      </c>
      <c r="H3" s="32" t="s">
        <v>107</v>
      </c>
      <c r="I3" s="32">
        <v>1</v>
      </c>
      <c r="J3" s="5">
        <v>2</v>
      </c>
      <c r="K3">
        <v>0</v>
      </c>
      <c r="L3" s="5">
        <v>5</v>
      </c>
      <c r="M3" s="32">
        <v>0</v>
      </c>
      <c r="N3" s="32">
        <f t="shared" ref="N3:N31" si="0">0.7*J3+0.1*K3+0.1*M3</f>
        <v>1.4</v>
      </c>
      <c r="P3" s="11">
        <v>1</v>
      </c>
      <c r="Q3" s="5">
        <v>1.4</v>
      </c>
      <c r="S3" s="11">
        <v>1</v>
      </c>
      <c r="T3" s="5">
        <v>2</v>
      </c>
      <c r="U3" s="5">
        <v>0</v>
      </c>
      <c r="W3" s="5" t="s">
        <v>30</v>
      </c>
      <c r="X3" s="32" t="s">
        <v>107</v>
      </c>
      <c r="Y3" s="32">
        <v>1</v>
      </c>
      <c r="Z3" s="5">
        <v>2</v>
      </c>
      <c r="AA3" s="5" t="s">
        <v>196</v>
      </c>
      <c r="AB3" s="32">
        <v>0</v>
      </c>
      <c r="AC3" s="32" t="s">
        <v>197</v>
      </c>
      <c r="AE3" s="10" t="s">
        <v>109</v>
      </c>
      <c r="AF3" s="5">
        <v>1</v>
      </c>
      <c r="AG3" s="5">
        <v>14</v>
      </c>
      <c r="AH3" s="5"/>
      <c r="AI3" s="5">
        <v>15</v>
      </c>
      <c r="AL3" t="s">
        <v>109</v>
      </c>
      <c r="AM3">
        <v>1</v>
      </c>
      <c r="AN3">
        <v>14</v>
      </c>
      <c r="AP3">
        <v>15</v>
      </c>
      <c r="AR3" t="s">
        <v>109</v>
      </c>
      <c r="AS3">
        <v>11</v>
      </c>
      <c r="AT3">
        <v>4</v>
      </c>
      <c r="AV3">
        <v>15</v>
      </c>
    </row>
    <row r="4" spans="1:48" x14ac:dyDescent="0.25">
      <c r="A4" s="5" t="s">
        <v>30</v>
      </c>
      <c r="B4" s="5">
        <v>1</v>
      </c>
      <c r="C4" s="5" t="s">
        <v>107</v>
      </c>
      <c r="D4" s="5" t="s">
        <v>24</v>
      </c>
      <c r="E4" s="5">
        <v>2</v>
      </c>
      <c r="F4" s="5"/>
      <c r="G4" s="5" t="s">
        <v>31</v>
      </c>
      <c r="H4" s="32" t="s">
        <v>107</v>
      </c>
      <c r="I4" s="32">
        <v>4</v>
      </c>
      <c r="J4" s="5">
        <v>3</v>
      </c>
      <c r="K4">
        <v>0</v>
      </c>
      <c r="L4" s="5">
        <v>12</v>
      </c>
      <c r="M4" s="32">
        <v>0</v>
      </c>
      <c r="N4" s="32">
        <f t="shared" si="0"/>
        <v>2.0999999999999996</v>
      </c>
      <c r="P4" s="11">
        <v>2</v>
      </c>
      <c r="Q4" s="5">
        <v>2.4499999999999997</v>
      </c>
      <c r="S4" s="11">
        <v>2</v>
      </c>
      <c r="T4" s="5">
        <v>3.5</v>
      </c>
      <c r="U4" s="5">
        <v>0</v>
      </c>
      <c r="W4" s="5" t="s">
        <v>31</v>
      </c>
      <c r="X4" s="32" t="s">
        <v>107</v>
      </c>
      <c r="Y4" s="32">
        <v>4</v>
      </c>
      <c r="Z4" s="5">
        <v>3</v>
      </c>
      <c r="AA4" s="5" t="s">
        <v>196</v>
      </c>
      <c r="AB4" s="32">
        <v>0</v>
      </c>
      <c r="AC4" s="32" t="s">
        <v>197</v>
      </c>
      <c r="AE4" s="11">
        <v>1</v>
      </c>
      <c r="AF4" s="5"/>
      <c r="AG4" s="5">
        <v>1</v>
      </c>
      <c r="AH4" s="5"/>
      <c r="AI4" s="5">
        <v>1</v>
      </c>
      <c r="AL4">
        <v>1</v>
      </c>
      <c r="AN4">
        <v>1</v>
      </c>
      <c r="AO4" s="1">
        <f>AN4/AP4</f>
        <v>1</v>
      </c>
      <c r="AP4">
        <v>1</v>
      </c>
      <c r="AR4">
        <v>1</v>
      </c>
      <c r="AS4">
        <v>1</v>
      </c>
      <c r="AU4" s="1">
        <f>AT4/AV4</f>
        <v>0</v>
      </c>
      <c r="AV4">
        <v>1</v>
      </c>
    </row>
    <row r="5" spans="1:48" x14ac:dyDescent="0.25">
      <c r="A5" s="5" t="s">
        <v>31</v>
      </c>
      <c r="B5" s="5">
        <v>4</v>
      </c>
      <c r="C5" s="5" t="s">
        <v>107</v>
      </c>
      <c r="D5" s="5" t="s">
        <v>63</v>
      </c>
      <c r="E5" s="5">
        <v>12</v>
      </c>
      <c r="F5" s="5"/>
      <c r="G5" s="5" t="s">
        <v>108</v>
      </c>
      <c r="H5" s="32" t="s">
        <v>107</v>
      </c>
      <c r="I5" s="32">
        <v>5</v>
      </c>
      <c r="J5" s="5">
        <v>6</v>
      </c>
      <c r="K5" s="5">
        <v>3</v>
      </c>
      <c r="L5" s="5">
        <v>12</v>
      </c>
      <c r="M5" s="32">
        <v>0</v>
      </c>
      <c r="N5" s="32">
        <f t="shared" si="0"/>
        <v>4.4999999999999991</v>
      </c>
      <c r="P5" s="11">
        <v>3</v>
      </c>
      <c r="Q5" s="5">
        <v>4.1499999999999995</v>
      </c>
      <c r="S5" s="11">
        <v>3</v>
      </c>
      <c r="T5" s="5">
        <v>5.75</v>
      </c>
      <c r="U5" s="5">
        <v>0.75</v>
      </c>
      <c r="W5" s="5" t="s">
        <v>108</v>
      </c>
      <c r="X5" s="32" t="s">
        <v>107</v>
      </c>
      <c r="Y5" s="32">
        <v>5</v>
      </c>
      <c r="Z5" s="5">
        <v>6</v>
      </c>
      <c r="AA5" s="5" t="s">
        <v>196</v>
      </c>
      <c r="AB5" s="5">
        <v>3</v>
      </c>
      <c r="AC5" t="s">
        <v>196</v>
      </c>
      <c r="AE5" s="11">
        <v>2</v>
      </c>
      <c r="AF5" s="5"/>
      <c r="AG5" s="5">
        <v>4</v>
      </c>
      <c r="AH5" s="5"/>
      <c r="AI5" s="5">
        <v>4</v>
      </c>
      <c r="AL5">
        <v>2</v>
      </c>
      <c r="AN5">
        <v>4</v>
      </c>
      <c r="AO5" s="1">
        <f t="shared" ref="AO5:AO14" si="1">AN5/AP5</f>
        <v>1</v>
      </c>
      <c r="AP5">
        <v>4</v>
      </c>
      <c r="AR5">
        <v>2</v>
      </c>
      <c r="AS5">
        <v>4</v>
      </c>
      <c r="AU5" s="1">
        <f t="shared" ref="AU5:AU14" si="2">AT5/AV5</f>
        <v>0</v>
      </c>
      <c r="AV5">
        <v>4</v>
      </c>
    </row>
    <row r="6" spans="1:48" x14ac:dyDescent="0.25">
      <c r="A6" s="5" t="s">
        <v>31</v>
      </c>
      <c r="B6" s="5">
        <v>4</v>
      </c>
      <c r="C6" s="5" t="s">
        <v>107</v>
      </c>
      <c r="D6" s="5" t="s">
        <v>24</v>
      </c>
      <c r="E6" s="5">
        <v>3</v>
      </c>
      <c r="F6" s="5"/>
      <c r="G6" s="5" t="s">
        <v>33</v>
      </c>
      <c r="H6" s="32" t="s">
        <v>107</v>
      </c>
      <c r="I6" s="32">
        <v>2</v>
      </c>
      <c r="J6" s="5">
        <v>2</v>
      </c>
      <c r="K6">
        <v>0</v>
      </c>
      <c r="L6" s="5">
        <v>0</v>
      </c>
      <c r="M6" s="32">
        <v>0</v>
      </c>
      <c r="N6" s="32">
        <f t="shared" si="0"/>
        <v>1.4</v>
      </c>
      <c r="P6" s="11">
        <v>4</v>
      </c>
      <c r="Q6" s="5">
        <v>2.8333333333333335</v>
      </c>
      <c r="S6" s="11">
        <v>4</v>
      </c>
      <c r="T6" s="5">
        <v>4</v>
      </c>
      <c r="U6" s="5">
        <v>0.33333333333333331</v>
      </c>
      <c r="W6" s="5" t="s">
        <v>33</v>
      </c>
      <c r="X6" s="32" t="s">
        <v>107</v>
      </c>
      <c r="Y6" s="32">
        <v>2</v>
      </c>
      <c r="Z6" s="5">
        <v>2</v>
      </c>
      <c r="AA6" s="5" t="s">
        <v>196</v>
      </c>
      <c r="AB6" s="32">
        <v>0</v>
      </c>
      <c r="AC6" t="s">
        <v>197</v>
      </c>
      <c r="AE6" s="11">
        <v>3</v>
      </c>
      <c r="AF6" s="5"/>
      <c r="AG6" s="5">
        <v>3</v>
      </c>
      <c r="AH6" s="5"/>
      <c r="AI6" s="5">
        <v>3</v>
      </c>
      <c r="AL6">
        <v>3</v>
      </c>
      <c r="AN6">
        <v>3</v>
      </c>
      <c r="AO6" s="1">
        <f t="shared" si="1"/>
        <v>1</v>
      </c>
      <c r="AP6">
        <v>3</v>
      </c>
      <c r="AR6">
        <v>3</v>
      </c>
      <c r="AS6">
        <v>2</v>
      </c>
      <c r="AT6">
        <v>1</v>
      </c>
      <c r="AU6" s="1">
        <f t="shared" si="2"/>
        <v>0.33333333333333331</v>
      </c>
      <c r="AV6">
        <v>3</v>
      </c>
    </row>
    <row r="7" spans="1:48" x14ac:dyDescent="0.25">
      <c r="A7" s="5" t="s">
        <v>108</v>
      </c>
      <c r="B7" s="5">
        <v>5</v>
      </c>
      <c r="C7" s="5" t="s">
        <v>107</v>
      </c>
      <c r="D7" s="5" t="s">
        <v>63</v>
      </c>
      <c r="E7" s="5">
        <v>12</v>
      </c>
      <c r="F7" s="5"/>
      <c r="G7" s="5" t="s">
        <v>64</v>
      </c>
      <c r="H7" s="32" t="s">
        <v>107</v>
      </c>
      <c r="I7" s="32">
        <v>3</v>
      </c>
      <c r="J7" s="5">
        <v>0</v>
      </c>
      <c r="K7">
        <v>0</v>
      </c>
      <c r="L7" s="5">
        <v>6</v>
      </c>
      <c r="M7" s="32">
        <v>0</v>
      </c>
      <c r="N7" s="32">
        <f t="shared" si="0"/>
        <v>0</v>
      </c>
      <c r="P7" s="11">
        <v>5</v>
      </c>
      <c r="Q7" s="5">
        <v>2.3333333333333335</v>
      </c>
      <c r="S7" s="11">
        <v>5</v>
      </c>
      <c r="T7" s="5">
        <v>3</v>
      </c>
      <c r="U7" s="5">
        <v>2.3333333333333335</v>
      </c>
      <c r="W7" s="5" t="s">
        <v>64</v>
      </c>
      <c r="X7" s="32" t="s">
        <v>107</v>
      </c>
      <c r="Y7" s="32">
        <v>3</v>
      </c>
      <c r="Z7" s="5">
        <v>0</v>
      </c>
      <c r="AA7" s="5" t="s">
        <v>197</v>
      </c>
      <c r="AB7" s="32">
        <v>0</v>
      </c>
      <c r="AC7" t="s">
        <v>197</v>
      </c>
      <c r="AE7" s="11">
        <v>4</v>
      </c>
      <c r="AF7" s="5"/>
      <c r="AG7" s="5">
        <v>4</v>
      </c>
      <c r="AH7" s="5"/>
      <c r="AI7" s="5">
        <v>4</v>
      </c>
      <c r="AL7">
        <v>4</v>
      </c>
      <c r="AN7">
        <v>4</v>
      </c>
      <c r="AO7" s="1">
        <f t="shared" si="1"/>
        <v>1</v>
      </c>
      <c r="AP7">
        <v>4</v>
      </c>
      <c r="AR7">
        <v>4</v>
      </c>
      <c r="AS7">
        <v>3</v>
      </c>
      <c r="AT7">
        <v>1</v>
      </c>
      <c r="AU7" s="1">
        <f t="shared" si="2"/>
        <v>0.25</v>
      </c>
      <c r="AV7">
        <v>4</v>
      </c>
    </row>
    <row r="8" spans="1:48" x14ac:dyDescent="0.25">
      <c r="A8" s="5" t="s">
        <v>108</v>
      </c>
      <c r="B8" s="5">
        <v>5</v>
      </c>
      <c r="C8" s="5" t="s">
        <v>107</v>
      </c>
      <c r="D8" s="5" t="s">
        <v>24</v>
      </c>
      <c r="E8" s="5">
        <v>6</v>
      </c>
      <c r="F8" s="5"/>
      <c r="G8" s="5" t="s">
        <v>35</v>
      </c>
      <c r="H8" s="32" t="s">
        <v>107</v>
      </c>
      <c r="I8" s="32">
        <v>2</v>
      </c>
      <c r="J8" s="5">
        <v>2</v>
      </c>
      <c r="K8">
        <v>0</v>
      </c>
      <c r="L8" s="5">
        <v>0</v>
      </c>
      <c r="M8" s="32">
        <v>0</v>
      </c>
      <c r="N8" s="32">
        <f t="shared" si="0"/>
        <v>1.4</v>
      </c>
      <c r="P8" s="10" t="s">
        <v>107</v>
      </c>
      <c r="Q8" s="5">
        <v>1.7599999999999996</v>
      </c>
      <c r="S8" s="10" t="s">
        <v>107</v>
      </c>
      <c r="T8" s="5">
        <v>2.4666666666666668</v>
      </c>
      <c r="U8" s="5">
        <v>0.33333333333333331</v>
      </c>
      <c r="W8" s="5" t="s">
        <v>35</v>
      </c>
      <c r="X8" s="32" t="s">
        <v>107</v>
      </c>
      <c r="Y8" s="32">
        <v>2</v>
      </c>
      <c r="Z8" s="5">
        <v>2</v>
      </c>
      <c r="AA8" s="5" t="s">
        <v>196</v>
      </c>
      <c r="AB8" s="32">
        <v>0</v>
      </c>
      <c r="AC8" t="s">
        <v>197</v>
      </c>
      <c r="AE8" s="11">
        <v>5</v>
      </c>
      <c r="AF8" s="5">
        <v>1</v>
      </c>
      <c r="AG8" s="5">
        <v>2</v>
      </c>
      <c r="AH8" s="5"/>
      <c r="AI8" s="5">
        <v>3</v>
      </c>
      <c r="AL8">
        <v>5</v>
      </c>
      <c r="AM8">
        <v>1</v>
      </c>
      <c r="AN8">
        <v>2</v>
      </c>
      <c r="AO8" s="1">
        <f t="shared" si="1"/>
        <v>0.66666666666666663</v>
      </c>
      <c r="AP8">
        <v>3</v>
      </c>
      <c r="AR8">
        <v>5</v>
      </c>
      <c r="AS8">
        <v>1</v>
      </c>
      <c r="AT8">
        <v>2</v>
      </c>
      <c r="AU8" s="1">
        <f t="shared" si="2"/>
        <v>0.66666666666666663</v>
      </c>
      <c r="AV8">
        <v>3</v>
      </c>
    </row>
    <row r="9" spans="1:48" x14ac:dyDescent="0.25">
      <c r="A9" s="5" t="s">
        <v>108</v>
      </c>
      <c r="B9" s="5">
        <v>5</v>
      </c>
      <c r="C9" s="5" t="s">
        <v>107</v>
      </c>
      <c r="D9" s="5" t="s">
        <v>61</v>
      </c>
      <c r="E9" s="5">
        <v>3</v>
      </c>
      <c r="F9" s="5"/>
      <c r="G9" s="5" t="s">
        <v>36</v>
      </c>
      <c r="H9" s="32" t="s">
        <v>107</v>
      </c>
      <c r="I9" s="32">
        <v>4</v>
      </c>
      <c r="J9" s="5">
        <v>2</v>
      </c>
      <c r="K9">
        <v>0</v>
      </c>
      <c r="L9" s="5">
        <v>0</v>
      </c>
      <c r="M9" s="32">
        <v>0</v>
      </c>
      <c r="N9" s="32">
        <f t="shared" si="0"/>
        <v>1.4</v>
      </c>
      <c r="P9" s="11">
        <v>1</v>
      </c>
      <c r="Q9" s="5">
        <v>1.0499999999999998</v>
      </c>
      <c r="S9" s="11">
        <v>1</v>
      </c>
      <c r="T9" s="5">
        <v>1.5</v>
      </c>
      <c r="U9" s="5">
        <v>0</v>
      </c>
      <c r="W9" s="5" t="s">
        <v>36</v>
      </c>
      <c r="X9" s="32" t="s">
        <v>107</v>
      </c>
      <c r="Y9" s="32">
        <v>4</v>
      </c>
      <c r="Z9" s="5">
        <v>2</v>
      </c>
      <c r="AA9" s="5" t="s">
        <v>196</v>
      </c>
      <c r="AB9" s="32">
        <v>0</v>
      </c>
      <c r="AC9" t="s">
        <v>197</v>
      </c>
      <c r="AE9" s="10" t="s">
        <v>107</v>
      </c>
      <c r="AF9" s="5">
        <v>1</v>
      </c>
      <c r="AG9" s="5">
        <v>14</v>
      </c>
      <c r="AH9" s="5"/>
      <c r="AI9" s="5">
        <v>15</v>
      </c>
      <c r="AL9" t="s">
        <v>107</v>
      </c>
      <c r="AM9">
        <v>1</v>
      </c>
      <c r="AN9">
        <v>14</v>
      </c>
      <c r="AO9" s="1">
        <f t="shared" si="1"/>
        <v>0.93333333333333335</v>
      </c>
      <c r="AP9">
        <v>15</v>
      </c>
      <c r="AR9" t="s">
        <v>107</v>
      </c>
      <c r="AS9">
        <v>13</v>
      </c>
      <c r="AT9">
        <v>2</v>
      </c>
      <c r="AU9" s="1">
        <f t="shared" si="2"/>
        <v>0.13333333333333333</v>
      </c>
      <c r="AV9">
        <v>15</v>
      </c>
    </row>
    <row r="10" spans="1:48" x14ac:dyDescent="0.25">
      <c r="A10" s="5" t="s">
        <v>33</v>
      </c>
      <c r="B10" s="5">
        <v>2</v>
      </c>
      <c r="C10" s="5" t="s">
        <v>107</v>
      </c>
      <c r="D10" s="5" t="s">
        <v>24</v>
      </c>
      <c r="E10" s="5">
        <v>2</v>
      </c>
      <c r="F10" s="5"/>
      <c r="G10" s="5" t="s">
        <v>38</v>
      </c>
      <c r="H10" s="32" t="s">
        <v>107</v>
      </c>
      <c r="I10" s="32">
        <v>5</v>
      </c>
      <c r="J10" s="5">
        <v>2</v>
      </c>
      <c r="K10">
        <v>0</v>
      </c>
      <c r="L10" s="5">
        <v>0</v>
      </c>
      <c r="M10" s="32">
        <v>0</v>
      </c>
      <c r="N10" s="32">
        <f t="shared" si="0"/>
        <v>1.4</v>
      </c>
      <c r="P10" s="11">
        <v>2</v>
      </c>
      <c r="Q10" s="5">
        <v>1.6333333333333331</v>
      </c>
      <c r="S10" s="11">
        <v>2</v>
      </c>
      <c r="T10" s="5">
        <v>2.3333333333333335</v>
      </c>
      <c r="U10" s="5">
        <v>0</v>
      </c>
      <c r="W10" s="5" t="s">
        <v>38</v>
      </c>
      <c r="X10" s="32" t="s">
        <v>107</v>
      </c>
      <c r="Y10" s="32">
        <v>5</v>
      </c>
      <c r="Z10" s="5">
        <v>2</v>
      </c>
      <c r="AA10" s="5" t="s">
        <v>196</v>
      </c>
      <c r="AB10" s="32">
        <v>0</v>
      </c>
      <c r="AC10" t="s">
        <v>197</v>
      </c>
      <c r="AE10" s="11">
        <v>1</v>
      </c>
      <c r="AF10" s="5"/>
      <c r="AG10" s="5">
        <v>2</v>
      </c>
      <c r="AH10" s="5"/>
      <c r="AI10" s="5">
        <v>2</v>
      </c>
      <c r="AL10">
        <v>1</v>
      </c>
      <c r="AN10">
        <v>2</v>
      </c>
      <c r="AO10" s="1">
        <f t="shared" si="1"/>
        <v>1</v>
      </c>
      <c r="AP10">
        <v>2</v>
      </c>
      <c r="AR10">
        <v>1</v>
      </c>
      <c r="AS10">
        <v>2</v>
      </c>
      <c r="AU10" s="1">
        <f t="shared" si="2"/>
        <v>0</v>
      </c>
      <c r="AV10">
        <v>2</v>
      </c>
    </row>
    <row r="11" spans="1:48" x14ac:dyDescent="0.25">
      <c r="A11" s="5" t="s">
        <v>64</v>
      </c>
      <c r="B11" s="5">
        <v>3</v>
      </c>
      <c r="C11" s="5" t="s">
        <v>107</v>
      </c>
      <c r="D11" s="5" t="s">
        <v>63</v>
      </c>
      <c r="E11" s="5">
        <v>6</v>
      </c>
      <c r="F11" s="5"/>
      <c r="G11" s="5" t="s">
        <v>40</v>
      </c>
      <c r="H11" s="32" t="s">
        <v>107</v>
      </c>
      <c r="I11" s="32">
        <v>4</v>
      </c>
      <c r="J11" s="5">
        <v>1</v>
      </c>
      <c r="K11" s="5">
        <v>2</v>
      </c>
      <c r="L11" s="5">
        <v>0</v>
      </c>
      <c r="M11" s="32">
        <v>0</v>
      </c>
      <c r="N11" s="32">
        <f t="shared" si="0"/>
        <v>0.89999999999999991</v>
      </c>
      <c r="P11" s="11">
        <v>3</v>
      </c>
      <c r="Q11" s="5">
        <v>2.0999999999999996</v>
      </c>
      <c r="S11" s="11">
        <v>3</v>
      </c>
      <c r="T11" s="5">
        <v>3</v>
      </c>
      <c r="U11" s="5">
        <v>0</v>
      </c>
      <c r="W11" s="5" t="s">
        <v>40</v>
      </c>
      <c r="X11" s="32" t="s">
        <v>107</v>
      </c>
      <c r="Y11" s="32">
        <v>4</v>
      </c>
      <c r="Z11" s="5">
        <v>1</v>
      </c>
      <c r="AA11" s="5" t="s">
        <v>196</v>
      </c>
      <c r="AB11" s="5">
        <v>2</v>
      </c>
      <c r="AC11" t="s">
        <v>196</v>
      </c>
      <c r="AE11" s="11">
        <v>2</v>
      </c>
      <c r="AF11" s="5"/>
      <c r="AG11" s="5">
        <v>3</v>
      </c>
      <c r="AH11" s="5"/>
      <c r="AI11" s="5">
        <v>3</v>
      </c>
      <c r="AL11">
        <v>2</v>
      </c>
      <c r="AN11">
        <v>3</v>
      </c>
      <c r="AO11" s="1">
        <f t="shared" si="1"/>
        <v>1</v>
      </c>
      <c r="AP11">
        <v>3</v>
      </c>
      <c r="AR11">
        <v>2</v>
      </c>
      <c r="AS11">
        <v>3</v>
      </c>
      <c r="AU11" s="1">
        <f t="shared" si="2"/>
        <v>0</v>
      </c>
      <c r="AV11">
        <v>3</v>
      </c>
    </row>
    <row r="12" spans="1:48" x14ac:dyDescent="0.25">
      <c r="A12" s="5" t="s">
        <v>35</v>
      </c>
      <c r="B12" s="5">
        <v>2</v>
      </c>
      <c r="C12" s="5" t="s">
        <v>107</v>
      </c>
      <c r="D12" s="5" t="s">
        <v>24</v>
      </c>
      <c r="E12" s="5">
        <v>2</v>
      </c>
      <c r="F12" s="5"/>
      <c r="G12" s="5" t="s">
        <v>41</v>
      </c>
      <c r="H12" s="32" t="s">
        <v>107</v>
      </c>
      <c r="I12" s="32">
        <v>3</v>
      </c>
      <c r="J12" s="5">
        <v>3</v>
      </c>
      <c r="K12">
        <v>0</v>
      </c>
      <c r="L12">
        <v>30</v>
      </c>
      <c r="M12" s="32">
        <v>0</v>
      </c>
      <c r="N12" s="32">
        <f t="shared" si="0"/>
        <v>2.0999999999999996</v>
      </c>
      <c r="P12" s="11">
        <v>4</v>
      </c>
      <c r="Q12" s="5">
        <v>1.6249999999999998</v>
      </c>
      <c r="S12" s="11">
        <v>4</v>
      </c>
      <c r="T12" s="5">
        <v>2.25</v>
      </c>
      <c r="U12" s="5">
        <v>0.5</v>
      </c>
      <c r="W12" s="5" t="s">
        <v>41</v>
      </c>
      <c r="X12" s="32" t="s">
        <v>107</v>
      </c>
      <c r="Y12" s="32">
        <v>3</v>
      </c>
      <c r="Z12" s="5">
        <v>3</v>
      </c>
      <c r="AA12" s="5" t="s">
        <v>196</v>
      </c>
      <c r="AB12" s="32">
        <v>0</v>
      </c>
      <c r="AC12" t="s">
        <v>197</v>
      </c>
      <c r="AE12" s="11">
        <v>3</v>
      </c>
      <c r="AF12" s="5">
        <v>1</v>
      </c>
      <c r="AG12" s="5">
        <v>2</v>
      </c>
      <c r="AH12" s="5"/>
      <c r="AI12" s="5">
        <v>3</v>
      </c>
      <c r="AL12">
        <v>3</v>
      </c>
      <c r="AM12">
        <v>1</v>
      </c>
      <c r="AN12">
        <v>2</v>
      </c>
      <c r="AO12" s="1">
        <f t="shared" si="1"/>
        <v>0.66666666666666663</v>
      </c>
      <c r="AP12">
        <v>3</v>
      </c>
      <c r="AR12">
        <v>3</v>
      </c>
      <c r="AS12">
        <v>3</v>
      </c>
      <c r="AU12" s="1">
        <f t="shared" si="2"/>
        <v>0</v>
      </c>
      <c r="AV12">
        <v>3</v>
      </c>
    </row>
    <row r="13" spans="1:48" x14ac:dyDescent="0.25">
      <c r="A13" s="5" t="s">
        <v>36</v>
      </c>
      <c r="B13" s="5">
        <v>4</v>
      </c>
      <c r="C13" s="5" t="s">
        <v>107</v>
      </c>
      <c r="D13" s="5" t="s">
        <v>24</v>
      </c>
      <c r="E13" s="5">
        <v>2</v>
      </c>
      <c r="F13" s="5"/>
      <c r="G13" s="5" t="s">
        <v>42</v>
      </c>
      <c r="H13" s="32" t="s">
        <v>107</v>
      </c>
      <c r="I13" s="32">
        <v>4</v>
      </c>
      <c r="J13" s="5">
        <v>3</v>
      </c>
      <c r="K13">
        <v>0</v>
      </c>
      <c r="L13">
        <v>0</v>
      </c>
      <c r="M13" s="32">
        <v>0</v>
      </c>
      <c r="N13" s="32">
        <f t="shared" si="0"/>
        <v>2.0999999999999996</v>
      </c>
      <c r="P13" s="11">
        <v>5</v>
      </c>
      <c r="Q13" s="5">
        <v>2.1999999999999997</v>
      </c>
      <c r="S13" s="11">
        <v>5</v>
      </c>
      <c r="T13" s="5">
        <v>3</v>
      </c>
      <c r="U13" s="5">
        <v>1</v>
      </c>
      <c r="W13" s="5" t="s">
        <v>42</v>
      </c>
      <c r="X13" s="32" t="s">
        <v>107</v>
      </c>
      <c r="Y13" s="32">
        <v>4</v>
      </c>
      <c r="Z13" s="5">
        <v>3</v>
      </c>
      <c r="AA13" s="5" t="s">
        <v>196</v>
      </c>
      <c r="AB13" s="32">
        <v>0</v>
      </c>
      <c r="AC13" t="s">
        <v>197</v>
      </c>
      <c r="AE13" s="11">
        <v>4</v>
      </c>
      <c r="AF13" s="5"/>
      <c r="AG13" s="5">
        <v>4</v>
      </c>
      <c r="AH13" s="5"/>
      <c r="AI13" s="5">
        <v>4</v>
      </c>
      <c r="AL13">
        <v>4</v>
      </c>
      <c r="AN13">
        <v>4</v>
      </c>
      <c r="AO13" s="1">
        <f t="shared" si="1"/>
        <v>1</v>
      </c>
      <c r="AP13">
        <v>4</v>
      </c>
      <c r="AR13">
        <v>4</v>
      </c>
      <c r="AS13">
        <v>3</v>
      </c>
      <c r="AT13">
        <v>1</v>
      </c>
      <c r="AU13" s="1">
        <f t="shared" si="2"/>
        <v>0.25</v>
      </c>
      <c r="AV13">
        <v>4</v>
      </c>
    </row>
    <row r="14" spans="1:48" x14ac:dyDescent="0.25">
      <c r="A14" s="5" t="s">
        <v>38</v>
      </c>
      <c r="B14" s="5">
        <v>5</v>
      </c>
      <c r="C14" s="5" t="s">
        <v>107</v>
      </c>
      <c r="D14" s="5" t="s">
        <v>24</v>
      </c>
      <c r="E14" s="5">
        <v>2</v>
      </c>
      <c r="F14" s="5"/>
      <c r="G14" s="5" t="s">
        <v>161</v>
      </c>
      <c r="H14" s="32" t="s">
        <v>107</v>
      </c>
      <c r="I14" s="32">
        <v>5</v>
      </c>
      <c r="J14" s="5">
        <v>1</v>
      </c>
      <c r="K14">
        <v>0</v>
      </c>
      <c r="L14">
        <v>12</v>
      </c>
      <c r="M14" s="32">
        <v>0</v>
      </c>
      <c r="N14" s="32">
        <f t="shared" si="0"/>
        <v>0.7</v>
      </c>
      <c r="P14" s="10" t="s">
        <v>113</v>
      </c>
      <c r="Q14" s="5">
        <v>2.3233333333333337</v>
      </c>
      <c r="S14" s="10" t="s">
        <v>113</v>
      </c>
      <c r="T14" s="5">
        <v>3.2333333333333334</v>
      </c>
      <c r="U14" s="5">
        <v>0.53333333333333333</v>
      </c>
      <c r="W14" s="5" t="s">
        <v>161</v>
      </c>
      <c r="X14" s="32" t="s">
        <v>107</v>
      </c>
      <c r="Y14" s="32">
        <v>5</v>
      </c>
      <c r="Z14" s="5">
        <v>1</v>
      </c>
      <c r="AA14" s="5" t="s">
        <v>196</v>
      </c>
      <c r="AB14" s="32">
        <v>0</v>
      </c>
      <c r="AC14" t="s">
        <v>197</v>
      </c>
      <c r="AE14" s="11">
        <v>5</v>
      </c>
      <c r="AF14" s="5"/>
      <c r="AG14" s="5">
        <v>3</v>
      </c>
      <c r="AH14" s="5"/>
      <c r="AI14" s="5">
        <v>3</v>
      </c>
      <c r="AL14">
        <v>5</v>
      </c>
      <c r="AN14">
        <v>3</v>
      </c>
      <c r="AO14" s="1">
        <f t="shared" si="1"/>
        <v>1</v>
      </c>
      <c r="AP14">
        <v>3</v>
      </c>
      <c r="AR14">
        <v>5</v>
      </c>
      <c r="AS14">
        <v>2</v>
      </c>
      <c r="AT14">
        <v>1</v>
      </c>
      <c r="AU14" s="1">
        <f t="shared" si="2"/>
        <v>0.33333333333333331</v>
      </c>
      <c r="AV14">
        <v>3</v>
      </c>
    </row>
    <row r="15" spans="1:48" x14ac:dyDescent="0.25">
      <c r="A15" s="5" t="s">
        <v>40</v>
      </c>
      <c r="B15" s="5">
        <v>4</v>
      </c>
      <c r="C15" s="5" t="s">
        <v>107</v>
      </c>
      <c r="D15" s="5" t="s">
        <v>24</v>
      </c>
      <c r="E15" s="5">
        <v>1</v>
      </c>
      <c r="F15" s="5"/>
      <c r="G15" s="5" t="s">
        <v>43</v>
      </c>
      <c r="H15" s="32" t="s">
        <v>107</v>
      </c>
      <c r="I15" s="32">
        <v>1</v>
      </c>
      <c r="J15" s="5">
        <v>1</v>
      </c>
      <c r="K15">
        <v>0</v>
      </c>
      <c r="L15">
        <v>0</v>
      </c>
      <c r="M15" s="32">
        <v>0</v>
      </c>
      <c r="N15" s="32">
        <f t="shared" si="0"/>
        <v>0.7</v>
      </c>
      <c r="W15" s="5" t="s">
        <v>43</v>
      </c>
      <c r="X15" s="32" t="s">
        <v>107</v>
      </c>
      <c r="Y15" s="32">
        <v>1</v>
      </c>
      <c r="Z15" s="5">
        <v>1</v>
      </c>
      <c r="AA15" s="5" t="s">
        <v>196</v>
      </c>
      <c r="AB15" s="32">
        <v>0</v>
      </c>
      <c r="AC15" t="s">
        <v>197</v>
      </c>
      <c r="AE15" s="10" t="s">
        <v>159</v>
      </c>
      <c r="AF15" s="5"/>
      <c r="AG15" s="5"/>
      <c r="AH15" s="5"/>
      <c r="AI15" s="5"/>
    </row>
    <row r="16" spans="1:48" x14ac:dyDescent="0.25">
      <c r="A16" s="5" t="s">
        <v>40</v>
      </c>
      <c r="B16" s="5">
        <v>4</v>
      </c>
      <c r="C16" s="5" t="s">
        <v>107</v>
      </c>
      <c r="D16" s="5" t="s">
        <v>61</v>
      </c>
      <c r="E16" s="5">
        <v>2</v>
      </c>
      <c r="F16" s="5"/>
      <c r="G16" s="5" t="s">
        <v>45</v>
      </c>
      <c r="H16" s="32" t="s">
        <v>107</v>
      </c>
      <c r="I16" s="32">
        <v>3</v>
      </c>
      <c r="J16" s="5">
        <v>6</v>
      </c>
      <c r="K16">
        <v>0</v>
      </c>
      <c r="L16">
        <v>25</v>
      </c>
      <c r="M16" s="32">
        <v>0</v>
      </c>
      <c r="N16" s="32">
        <f t="shared" si="0"/>
        <v>4.1999999999999993</v>
      </c>
      <c r="W16" s="5" t="s">
        <v>45</v>
      </c>
      <c r="X16" s="32" t="s">
        <v>107</v>
      </c>
      <c r="Y16" s="32">
        <v>3</v>
      </c>
      <c r="Z16" s="5">
        <v>6</v>
      </c>
      <c r="AA16" s="5" t="s">
        <v>196</v>
      </c>
      <c r="AB16" s="32">
        <v>0</v>
      </c>
      <c r="AC16" t="s">
        <v>197</v>
      </c>
      <c r="AE16" s="11" t="s">
        <v>159</v>
      </c>
      <c r="AF16" s="5"/>
      <c r="AG16" s="5"/>
      <c r="AH16" s="5"/>
      <c r="AI16" s="5"/>
    </row>
    <row r="17" spans="1:43" x14ac:dyDescent="0.25">
      <c r="A17" s="5" t="s">
        <v>41</v>
      </c>
      <c r="B17" s="5">
        <v>3</v>
      </c>
      <c r="C17" s="5" t="s">
        <v>107</v>
      </c>
      <c r="D17" s="5" t="s">
        <v>63</v>
      </c>
      <c r="E17" s="5">
        <v>30</v>
      </c>
      <c r="F17" s="5"/>
      <c r="G17" s="5" t="s">
        <v>48</v>
      </c>
      <c r="H17" s="32" t="s">
        <v>109</v>
      </c>
      <c r="I17" s="32">
        <v>3</v>
      </c>
      <c r="J17" s="5">
        <v>1</v>
      </c>
      <c r="K17">
        <v>0</v>
      </c>
      <c r="L17">
        <v>0</v>
      </c>
      <c r="M17" s="32">
        <v>0</v>
      </c>
      <c r="N17" s="32">
        <f t="shared" si="0"/>
        <v>0.7</v>
      </c>
      <c r="W17" s="5" t="s">
        <v>48</v>
      </c>
      <c r="X17" s="32" t="s">
        <v>109</v>
      </c>
      <c r="Y17" s="32">
        <v>3</v>
      </c>
      <c r="Z17" s="5">
        <v>1</v>
      </c>
      <c r="AA17" s="5" t="s">
        <v>196</v>
      </c>
      <c r="AB17" s="32">
        <v>0</v>
      </c>
      <c r="AC17" t="s">
        <v>197</v>
      </c>
      <c r="AE17" s="10" t="s">
        <v>113</v>
      </c>
      <c r="AF17" s="5">
        <v>2</v>
      </c>
      <c r="AG17" s="5">
        <v>28</v>
      </c>
      <c r="AH17" s="5"/>
      <c r="AI17" s="5">
        <v>30</v>
      </c>
    </row>
    <row r="18" spans="1:43" x14ac:dyDescent="0.25">
      <c r="A18" s="5" t="s">
        <v>41</v>
      </c>
      <c r="B18" s="5">
        <v>3</v>
      </c>
      <c r="C18" s="5" t="s">
        <v>107</v>
      </c>
      <c r="D18" s="5" t="s">
        <v>24</v>
      </c>
      <c r="E18" s="5">
        <v>3</v>
      </c>
      <c r="F18" s="5"/>
      <c r="G18" s="5" t="s">
        <v>49</v>
      </c>
      <c r="H18" s="32" t="s">
        <v>109</v>
      </c>
      <c r="I18" s="32">
        <v>4</v>
      </c>
      <c r="J18" s="5">
        <v>4</v>
      </c>
      <c r="K18">
        <v>0</v>
      </c>
      <c r="L18">
        <v>0</v>
      </c>
      <c r="M18" s="32">
        <v>0</v>
      </c>
      <c r="N18" s="32">
        <f t="shared" si="0"/>
        <v>2.8</v>
      </c>
      <c r="W18" s="5" t="s">
        <v>49</v>
      </c>
      <c r="X18" s="32" t="s">
        <v>109</v>
      </c>
      <c r="Y18" s="32">
        <v>4</v>
      </c>
      <c r="Z18" s="5">
        <v>4</v>
      </c>
      <c r="AA18" s="5" t="s">
        <v>196</v>
      </c>
      <c r="AB18" s="32">
        <v>0</v>
      </c>
      <c r="AC18" t="s">
        <v>197</v>
      </c>
      <c r="AL18" s="32"/>
      <c r="AM18" s="32"/>
      <c r="AN18" s="32" t="s">
        <v>72</v>
      </c>
      <c r="AO18" s="32"/>
      <c r="AP18" s="32" t="s">
        <v>73</v>
      </c>
      <c r="AQ18" s="32"/>
    </row>
    <row r="19" spans="1:43" x14ac:dyDescent="0.25">
      <c r="A19" s="5" t="s">
        <v>42</v>
      </c>
      <c r="B19" s="5">
        <v>4</v>
      </c>
      <c r="C19" s="5" t="s">
        <v>107</v>
      </c>
      <c r="D19" s="5" t="s">
        <v>24</v>
      </c>
      <c r="E19" s="5">
        <v>3</v>
      </c>
      <c r="F19" s="5"/>
      <c r="G19" s="5" t="s">
        <v>50</v>
      </c>
      <c r="H19" s="32" t="s">
        <v>109</v>
      </c>
      <c r="I19" s="32">
        <v>4</v>
      </c>
      <c r="J19" s="5">
        <v>5</v>
      </c>
      <c r="K19">
        <v>0</v>
      </c>
      <c r="L19">
        <v>0</v>
      </c>
      <c r="M19" s="32">
        <v>0</v>
      </c>
      <c r="N19" s="32">
        <f t="shared" si="0"/>
        <v>3.5</v>
      </c>
      <c r="Q19" s="32"/>
      <c r="R19" s="32"/>
      <c r="S19" s="32"/>
      <c r="W19" s="5" t="s">
        <v>50</v>
      </c>
      <c r="X19" s="32" t="s">
        <v>109</v>
      </c>
      <c r="Y19" s="32">
        <v>4</v>
      </c>
      <c r="Z19" s="5">
        <v>5</v>
      </c>
      <c r="AA19" s="5" t="s">
        <v>196</v>
      </c>
      <c r="AB19" s="32">
        <v>0</v>
      </c>
      <c r="AC19" t="s">
        <v>197</v>
      </c>
      <c r="AL19" s="32"/>
      <c r="AM19" s="32" t="s">
        <v>70</v>
      </c>
      <c r="AN19" s="32" t="s">
        <v>75</v>
      </c>
      <c r="AO19" s="32" t="s">
        <v>84</v>
      </c>
      <c r="AP19" s="32" t="s">
        <v>75</v>
      </c>
      <c r="AQ19" s="32" t="s">
        <v>84</v>
      </c>
    </row>
    <row r="20" spans="1:43" x14ac:dyDescent="0.25">
      <c r="A20" s="5" t="s">
        <v>161</v>
      </c>
      <c r="B20" s="5">
        <v>5</v>
      </c>
      <c r="C20" s="5" t="s">
        <v>107</v>
      </c>
      <c r="D20" s="5" t="s">
        <v>63</v>
      </c>
      <c r="E20" s="5">
        <v>12</v>
      </c>
      <c r="F20" s="5"/>
      <c r="G20" s="5" t="s">
        <v>51</v>
      </c>
      <c r="H20" s="32" t="s">
        <v>109</v>
      </c>
      <c r="I20" s="32">
        <v>2</v>
      </c>
      <c r="J20" s="5">
        <v>5</v>
      </c>
      <c r="K20">
        <v>0</v>
      </c>
      <c r="L20">
        <v>0</v>
      </c>
      <c r="M20" s="32">
        <v>0</v>
      </c>
      <c r="N20" s="32">
        <f t="shared" si="0"/>
        <v>3.5</v>
      </c>
      <c r="Q20" s="32"/>
      <c r="R20" s="32"/>
      <c r="S20" s="32"/>
      <c r="W20" s="5" t="s">
        <v>51</v>
      </c>
      <c r="X20" s="32" t="s">
        <v>109</v>
      </c>
      <c r="Y20" s="32">
        <v>2</v>
      </c>
      <c r="Z20" s="5">
        <v>5</v>
      </c>
      <c r="AA20" s="5" t="s">
        <v>196</v>
      </c>
      <c r="AB20" s="32">
        <v>0</v>
      </c>
      <c r="AC20" t="s">
        <v>197</v>
      </c>
      <c r="AL20" s="32" t="s">
        <v>111</v>
      </c>
      <c r="AM20" s="32">
        <v>1</v>
      </c>
      <c r="AN20" s="8">
        <v>1</v>
      </c>
      <c r="AO20" s="7">
        <v>2</v>
      </c>
      <c r="AP20" s="8">
        <v>0</v>
      </c>
      <c r="AQ20" s="7">
        <v>0</v>
      </c>
    </row>
    <row r="21" spans="1:43" x14ac:dyDescent="0.25">
      <c r="A21" s="5" t="s">
        <v>161</v>
      </c>
      <c r="B21" s="5">
        <v>5</v>
      </c>
      <c r="C21" s="5" t="s">
        <v>107</v>
      </c>
      <c r="D21" s="5" t="s">
        <v>24</v>
      </c>
      <c r="E21" s="5">
        <v>1</v>
      </c>
      <c r="F21" s="5"/>
      <c r="G21" s="5" t="s">
        <v>52</v>
      </c>
      <c r="H21" s="32" t="s">
        <v>109</v>
      </c>
      <c r="I21" s="32">
        <v>5</v>
      </c>
      <c r="J21" s="5">
        <v>5</v>
      </c>
      <c r="K21">
        <v>2</v>
      </c>
      <c r="L21">
        <v>0</v>
      </c>
      <c r="M21" s="32">
        <v>0</v>
      </c>
      <c r="N21" s="32">
        <f t="shared" si="0"/>
        <v>3.7</v>
      </c>
      <c r="Q21" s="32"/>
      <c r="R21" s="32"/>
      <c r="S21" s="32"/>
      <c r="W21" s="5" t="s">
        <v>52</v>
      </c>
      <c r="X21" s="32" t="s">
        <v>109</v>
      </c>
      <c r="Y21" s="32">
        <v>5</v>
      </c>
      <c r="Z21" s="5">
        <v>5</v>
      </c>
      <c r="AA21" s="5" t="s">
        <v>196</v>
      </c>
      <c r="AB21" s="32">
        <v>2</v>
      </c>
      <c r="AC21" t="s">
        <v>196</v>
      </c>
      <c r="AL21" s="32"/>
      <c r="AM21" s="32">
        <v>2</v>
      </c>
      <c r="AN21" s="8">
        <v>1</v>
      </c>
      <c r="AO21" s="7">
        <v>3.5</v>
      </c>
      <c r="AP21" s="8">
        <v>0</v>
      </c>
      <c r="AQ21" s="7">
        <v>0</v>
      </c>
    </row>
    <row r="22" spans="1:43" x14ac:dyDescent="0.25">
      <c r="A22" s="5" t="s">
        <v>43</v>
      </c>
      <c r="B22" s="5">
        <v>1</v>
      </c>
      <c r="C22" s="5" t="s">
        <v>107</v>
      </c>
      <c r="D22" s="5" t="s">
        <v>24</v>
      </c>
      <c r="E22" s="5">
        <v>1</v>
      </c>
      <c r="F22" s="5"/>
      <c r="G22" s="5" t="s">
        <v>53</v>
      </c>
      <c r="H22" s="32" t="s">
        <v>109</v>
      </c>
      <c r="I22" s="32">
        <v>3</v>
      </c>
      <c r="J22" s="5">
        <v>6</v>
      </c>
      <c r="K22">
        <v>3</v>
      </c>
      <c r="L22">
        <v>25</v>
      </c>
      <c r="M22">
        <v>2</v>
      </c>
      <c r="N22" s="32">
        <f t="shared" si="0"/>
        <v>4.6999999999999993</v>
      </c>
      <c r="Q22" s="32"/>
      <c r="R22" s="32"/>
      <c r="S22" s="32"/>
      <c r="W22" s="5" t="s">
        <v>53</v>
      </c>
      <c r="X22" s="32" t="s">
        <v>109</v>
      </c>
      <c r="Y22" s="32">
        <v>3</v>
      </c>
      <c r="Z22" s="5">
        <v>6</v>
      </c>
      <c r="AA22" s="5" t="s">
        <v>196</v>
      </c>
      <c r="AB22" s="32">
        <v>3</v>
      </c>
      <c r="AC22" t="s">
        <v>196</v>
      </c>
      <c r="AL22" s="32"/>
      <c r="AM22" s="32">
        <v>3</v>
      </c>
      <c r="AN22" s="8">
        <v>1</v>
      </c>
      <c r="AO22" s="7">
        <v>5.75</v>
      </c>
      <c r="AP22" s="8">
        <v>0.33333333333333331</v>
      </c>
      <c r="AQ22" s="7">
        <v>0.75</v>
      </c>
    </row>
    <row r="23" spans="1:43" x14ac:dyDescent="0.25">
      <c r="A23" s="5" t="s">
        <v>45</v>
      </c>
      <c r="B23" s="5">
        <v>3</v>
      </c>
      <c r="C23" s="5" t="s">
        <v>107</v>
      </c>
      <c r="D23" s="5" t="s">
        <v>63</v>
      </c>
      <c r="E23" s="5">
        <v>25</v>
      </c>
      <c r="F23" s="5"/>
      <c r="G23" s="5" t="s">
        <v>54</v>
      </c>
      <c r="H23" s="32" t="s">
        <v>109</v>
      </c>
      <c r="I23" s="32">
        <v>5</v>
      </c>
      <c r="J23" s="5">
        <v>4</v>
      </c>
      <c r="K23">
        <v>0</v>
      </c>
      <c r="L23">
        <v>0</v>
      </c>
      <c r="M23">
        <v>0</v>
      </c>
      <c r="N23" s="32">
        <f t="shared" si="0"/>
        <v>2.8</v>
      </c>
      <c r="Q23" s="32"/>
      <c r="R23" s="32"/>
      <c r="S23" s="32"/>
      <c r="W23" s="5" t="s">
        <v>54</v>
      </c>
      <c r="X23" s="32" t="s">
        <v>109</v>
      </c>
      <c r="Y23" s="32">
        <v>5</v>
      </c>
      <c r="Z23" s="5">
        <v>4</v>
      </c>
      <c r="AA23" s="5" t="s">
        <v>196</v>
      </c>
      <c r="AB23" s="32">
        <v>0</v>
      </c>
      <c r="AC23" t="s">
        <v>197</v>
      </c>
      <c r="AL23" s="32"/>
      <c r="AM23" s="32">
        <v>4</v>
      </c>
      <c r="AN23" s="8">
        <v>1</v>
      </c>
      <c r="AO23" s="7">
        <v>4</v>
      </c>
      <c r="AP23" s="8">
        <v>0.25</v>
      </c>
      <c r="AQ23" s="7">
        <v>0.33333333333333331</v>
      </c>
    </row>
    <row r="24" spans="1:43" x14ac:dyDescent="0.25">
      <c r="A24" s="5" t="s">
        <v>45</v>
      </c>
      <c r="B24" s="5">
        <v>3</v>
      </c>
      <c r="C24" s="5" t="s">
        <v>107</v>
      </c>
      <c r="D24" s="5" t="s">
        <v>61</v>
      </c>
      <c r="E24" s="5">
        <v>4</v>
      </c>
      <c r="F24" s="5"/>
      <c r="G24" s="5" t="s">
        <v>55</v>
      </c>
      <c r="H24" s="32" t="s">
        <v>109</v>
      </c>
      <c r="I24" s="32">
        <v>3</v>
      </c>
      <c r="J24" s="5">
        <v>12</v>
      </c>
      <c r="K24">
        <v>0</v>
      </c>
      <c r="L24">
        <v>0</v>
      </c>
      <c r="M24" s="32">
        <v>0</v>
      </c>
      <c r="N24" s="32">
        <f t="shared" si="0"/>
        <v>8.3999999999999986</v>
      </c>
      <c r="Q24" s="32"/>
      <c r="R24" s="32"/>
      <c r="S24" s="32"/>
      <c r="W24" s="5" t="s">
        <v>55</v>
      </c>
      <c r="X24" s="32" t="s">
        <v>109</v>
      </c>
      <c r="Y24" s="32">
        <v>4</v>
      </c>
      <c r="Z24" s="5">
        <v>12</v>
      </c>
      <c r="AA24" s="5" t="s">
        <v>196</v>
      </c>
      <c r="AB24" s="32">
        <v>0</v>
      </c>
      <c r="AC24" t="s">
        <v>197</v>
      </c>
      <c r="AL24" s="32"/>
      <c r="AM24" s="32">
        <v>5</v>
      </c>
      <c r="AN24" s="8">
        <v>0.66666666666666663</v>
      </c>
      <c r="AO24" s="7">
        <v>3</v>
      </c>
      <c r="AP24" s="1">
        <v>0.66666666666666663</v>
      </c>
      <c r="AQ24" s="7">
        <v>2.3333333333333335</v>
      </c>
    </row>
    <row r="25" spans="1:43" x14ac:dyDescent="0.25">
      <c r="A25" s="5" t="s">
        <v>45</v>
      </c>
      <c r="B25" s="5">
        <v>3</v>
      </c>
      <c r="C25" s="5" t="s">
        <v>107</v>
      </c>
      <c r="D25" s="5" t="s">
        <v>24</v>
      </c>
      <c r="E25" s="5">
        <v>6</v>
      </c>
      <c r="F25" s="5"/>
      <c r="G25" s="5" t="s">
        <v>69</v>
      </c>
      <c r="H25" s="32" t="s">
        <v>109</v>
      </c>
      <c r="I25" s="32">
        <v>2</v>
      </c>
      <c r="J25" s="5">
        <v>4</v>
      </c>
      <c r="K25">
        <v>0</v>
      </c>
      <c r="L25">
        <v>0</v>
      </c>
      <c r="M25" s="32">
        <v>0</v>
      </c>
      <c r="N25" s="32">
        <f t="shared" si="0"/>
        <v>2.8</v>
      </c>
      <c r="Q25" s="32"/>
      <c r="R25" s="32"/>
      <c r="S25" s="32"/>
      <c r="W25" s="5" t="s">
        <v>69</v>
      </c>
      <c r="X25" s="32" t="s">
        <v>109</v>
      </c>
      <c r="Y25" s="32">
        <v>2</v>
      </c>
      <c r="Z25" s="5">
        <v>4</v>
      </c>
      <c r="AA25" s="5" t="s">
        <v>196</v>
      </c>
      <c r="AB25" s="32">
        <v>0</v>
      </c>
      <c r="AC25" t="s">
        <v>197</v>
      </c>
      <c r="AL25" s="32"/>
      <c r="AM25" s="32"/>
      <c r="AN25" s="8"/>
      <c r="AO25" s="7"/>
      <c r="AP25" s="8"/>
      <c r="AQ25" s="7"/>
    </row>
    <row r="26" spans="1:43" x14ac:dyDescent="0.25">
      <c r="A26" s="5" t="s">
        <v>48</v>
      </c>
      <c r="B26" s="5">
        <v>3</v>
      </c>
      <c r="C26" s="5" t="s">
        <v>111</v>
      </c>
      <c r="D26" s="5" t="s">
        <v>24</v>
      </c>
      <c r="E26" s="5">
        <v>1</v>
      </c>
      <c r="F26" s="5"/>
      <c r="G26" s="5" t="s">
        <v>57</v>
      </c>
      <c r="H26" s="32" t="s">
        <v>109</v>
      </c>
      <c r="I26" s="32">
        <v>2</v>
      </c>
      <c r="J26" s="5">
        <v>3</v>
      </c>
      <c r="K26">
        <v>0</v>
      </c>
      <c r="L26">
        <v>0</v>
      </c>
      <c r="M26" s="32">
        <v>0</v>
      </c>
      <c r="N26" s="32">
        <f t="shared" si="0"/>
        <v>2.0999999999999996</v>
      </c>
      <c r="Q26" s="32"/>
      <c r="R26" s="32"/>
      <c r="S26" s="32"/>
      <c r="W26" s="5" t="s">
        <v>57</v>
      </c>
      <c r="X26" s="32" t="s">
        <v>109</v>
      </c>
      <c r="Y26" s="32">
        <v>2</v>
      </c>
      <c r="Z26" s="5">
        <v>3</v>
      </c>
      <c r="AA26" s="5" t="s">
        <v>196</v>
      </c>
      <c r="AB26" s="32">
        <v>0</v>
      </c>
      <c r="AC26" t="s">
        <v>197</v>
      </c>
      <c r="AL26" s="32" t="s">
        <v>110</v>
      </c>
      <c r="AM26" s="32">
        <v>1</v>
      </c>
      <c r="AN26" s="8">
        <v>1</v>
      </c>
      <c r="AO26" s="32">
        <v>1.5</v>
      </c>
      <c r="AP26" s="8">
        <v>0</v>
      </c>
      <c r="AQ26" s="32">
        <v>0</v>
      </c>
    </row>
    <row r="27" spans="1:43" x14ac:dyDescent="0.25">
      <c r="A27" s="5" t="s">
        <v>49</v>
      </c>
      <c r="B27" s="5">
        <v>4</v>
      </c>
      <c r="C27" s="5" t="s">
        <v>111</v>
      </c>
      <c r="D27" s="5" t="s">
        <v>24</v>
      </c>
      <c r="E27" s="5">
        <v>4</v>
      </c>
      <c r="F27" s="5"/>
      <c r="G27" s="5" t="s">
        <v>58</v>
      </c>
      <c r="H27" s="32" t="s">
        <v>109</v>
      </c>
      <c r="I27" s="32">
        <v>3</v>
      </c>
      <c r="J27" s="5">
        <v>4</v>
      </c>
      <c r="K27">
        <v>0</v>
      </c>
      <c r="L27">
        <v>0</v>
      </c>
      <c r="M27" s="32">
        <v>0</v>
      </c>
      <c r="N27" s="32">
        <f t="shared" si="0"/>
        <v>2.8</v>
      </c>
      <c r="Q27" s="32"/>
      <c r="R27" s="32"/>
      <c r="S27" s="32"/>
      <c r="W27" s="5" t="s">
        <v>58</v>
      </c>
      <c r="X27" s="32" t="s">
        <v>109</v>
      </c>
      <c r="Y27" s="32">
        <v>3</v>
      </c>
      <c r="Z27" s="5">
        <v>4</v>
      </c>
      <c r="AA27" s="5" t="s">
        <v>196</v>
      </c>
      <c r="AB27" s="32">
        <v>0</v>
      </c>
      <c r="AC27" t="s">
        <v>197</v>
      </c>
      <c r="AL27" s="32"/>
      <c r="AM27" s="32">
        <v>2</v>
      </c>
      <c r="AN27" s="8">
        <v>1</v>
      </c>
      <c r="AO27" s="32">
        <v>2.3333333333333335</v>
      </c>
      <c r="AP27" s="8">
        <v>0</v>
      </c>
      <c r="AQ27" s="32">
        <v>0</v>
      </c>
    </row>
    <row r="28" spans="1:43" x14ac:dyDescent="0.25">
      <c r="A28" s="5" t="s">
        <v>50</v>
      </c>
      <c r="B28" s="5">
        <v>4</v>
      </c>
      <c r="C28" s="5" t="s">
        <v>111</v>
      </c>
      <c r="D28" s="5" t="s">
        <v>24</v>
      </c>
      <c r="E28" s="5">
        <v>5</v>
      </c>
      <c r="F28" s="5"/>
      <c r="G28" s="5" t="s">
        <v>65</v>
      </c>
      <c r="H28" s="32" t="s">
        <v>109</v>
      </c>
      <c r="I28" s="32">
        <v>2</v>
      </c>
      <c r="J28">
        <v>2</v>
      </c>
      <c r="K28">
        <v>0</v>
      </c>
      <c r="L28">
        <v>2</v>
      </c>
      <c r="M28" s="32">
        <v>0</v>
      </c>
      <c r="N28" s="32">
        <f t="shared" si="0"/>
        <v>1.4</v>
      </c>
      <c r="Q28" s="32"/>
      <c r="R28" s="32"/>
      <c r="S28" s="32"/>
      <c r="W28" s="5" t="s">
        <v>65</v>
      </c>
      <c r="X28" s="32" t="s">
        <v>109</v>
      </c>
      <c r="Y28" s="32">
        <v>2</v>
      </c>
      <c r="Z28" s="32">
        <v>2</v>
      </c>
      <c r="AA28" s="5" t="s">
        <v>196</v>
      </c>
      <c r="AB28" s="32">
        <v>0</v>
      </c>
      <c r="AC28" t="s">
        <v>197</v>
      </c>
      <c r="AL28" s="32"/>
      <c r="AM28" s="32">
        <v>3</v>
      </c>
      <c r="AN28" s="8">
        <v>0.66666666666666663</v>
      </c>
      <c r="AO28" s="32">
        <v>3</v>
      </c>
      <c r="AP28" s="8">
        <v>0</v>
      </c>
      <c r="AQ28" s="32">
        <v>0</v>
      </c>
    </row>
    <row r="29" spans="1:43" x14ac:dyDescent="0.25">
      <c r="A29" s="5" t="s">
        <v>51</v>
      </c>
      <c r="B29" s="5">
        <v>2</v>
      </c>
      <c r="C29" s="5" t="s">
        <v>111</v>
      </c>
      <c r="D29" s="5" t="s">
        <v>24</v>
      </c>
      <c r="E29" s="5">
        <v>5</v>
      </c>
      <c r="F29" s="5"/>
      <c r="G29" s="5" t="s">
        <v>59</v>
      </c>
      <c r="H29" s="32" t="s">
        <v>109</v>
      </c>
      <c r="I29" s="32">
        <v>1</v>
      </c>
      <c r="J29">
        <v>2</v>
      </c>
      <c r="K29">
        <v>0</v>
      </c>
      <c r="L29">
        <v>20</v>
      </c>
      <c r="M29" s="32">
        <v>0</v>
      </c>
      <c r="N29" s="32">
        <f t="shared" si="0"/>
        <v>1.4</v>
      </c>
      <c r="Q29" s="32"/>
      <c r="R29" s="32"/>
      <c r="S29" s="32"/>
      <c r="W29" s="5" t="s">
        <v>59</v>
      </c>
      <c r="X29" s="32" t="s">
        <v>109</v>
      </c>
      <c r="Y29" s="32">
        <v>1</v>
      </c>
      <c r="Z29" s="32">
        <v>2</v>
      </c>
      <c r="AA29" s="5" t="s">
        <v>196</v>
      </c>
      <c r="AB29" s="32">
        <v>0</v>
      </c>
      <c r="AC29" t="s">
        <v>197</v>
      </c>
      <c r="AL29" s="32"/>
      <c r="AM29" s="32">
        <v>4</v>
      </c>
      <c r="AN29" s="8">
        <v>1</v>
      </c>
      <c r="AO29" s="32">
        <v>2.25</v>
      </c>
      <c r="AP29" s="8">
        <v>0.25</v>
      </c>
      <c r="AQ29" s="32">
        <v>0.5</v>
      </c>
    </row>
    <row r="30" spans="1:43" x14ac:dyDescent="0.25">
      <c r="A30" s="5" t="s">
        <v>52</v>
      </c>
      <c r="B30" s="5">
        <v>5</v>
      </c>
      <c r="C30" s="5" t="s">
        <v>111</v>
      </c>
      <c r="D30" s="5" t="s">
        <v>61</v>
      </c>
      <c r="E30" s="5">
        <v>2</v>
      </c>
      <c r="F30" s="5"/>
      <c r="G30" s="5" t="s">
        <v>60</v>
      </c>
      <c r="H30" s="32" t="s">
        <v>109</v>
      </c>
      <c r="I30" s="32">
        <v>4</v>
      </c>
      <c r="J30">
        <v>3</v>
      </c>
      <c r="K30">
        <v>1</v>
      </c>
      <c r="L30">
        <v>0</v>
      </c>
      <c r="M30" s="32">
        <v>0</v>
      </c>
      <c r="N30" s="32">
        <f t="shared" si="0"/>
        <v>2.1999999999999997</v>
      </c>
      <c r="Q30" s="32"/>
      <c r="R30" s="32"/>
      <c r="S30" s="32"/>
      <c r="W30" s="5" t="s">
        <v>60</v>
      </c>
      <c r="X30" s="32" t="s">
        <v>109</v>
      </c>
      <c r="Y30" s="32">
        <v>4</v>
      </c>
      <c r="Z30" s="32">
        <v>3</v>
      </c>
      <c r="AA30" s="5" t="s">
        <v>196</v>
      </c>
      <c r="AB30" s="32">
        <v>1</v>
      </c>
      <c r="AC30" t="s">
        <v>196</v>
      </c>
      <c r="AL30" s="32"/>
      <c r="AM30" s="32">
        <v>5</v>
      </c>
      <c r="AN30" s="8">
        <v>1</v>
      </c>
      <c r="AO30" s="32">
        <v>3</v>
      </c>
      <c r="AP30" s="8">
        <v>0.33333333333333331</v>
      </c>
      <c r="AQ30" s="32">
        <v>1</v>
      </c>
    </row>
    <row r="31" spans="1:43" x14ac:dyDescent="0.25">
      <c r="A31" s="5" t="s">
        <v>52</v>
      </c>
      <c r="B31" s="5">
        <v>5</v>
      </c>
      <c r="C31" s="5" t="s">
        <v>111</v>
      </c>
      <c r="D31" s="5" t="s">
        <v>24</v>
      </c>
      <c r="E31" s="5">
        <v>5</v>
      </c>
      <c r="F31" s="5"/>
      <c r="G31" s="5" t="s">
        <v>62</v>
      </c>
      <c r="H31" s="32" t="s">
        <v>109</v>
      </c>
      <c r="I31" s="32">
        <v>5</v>
      </c>
      <c r="J31">
        <v>0</v>
      </c>
      <c r="K31">
        <v>5</v>
      </c>
      <c r="L31">
        <v>0</v>
      </c>
      <c r="M31" s="32">
        <v>0</v>
      </c>
      <c r="N31" s="32">
        <f t="shared" si="0"/>
        <v>0.5</v>
      </c>
      <c r="Q31" s="32"/>
      <c r="R31" s="32"/>
      <c r="S31" s="32"/>
      <c r="W31" s="5" t="s">
        <v>62</v>
      </c>
      <c r="X31" s="32" t="s">
        <v>109</v>
      </c>
      <c r="Y31" s="32">
        <v>5</v>
      </c>
      <c r="Z31" s="32">
        <v>0</v>
      </c>
      <c r="AA31" s="5" t="s">
        <v>197</v>
      </c>
      <c r="AB31" s="32">
        <v>5</v>
      </c>
      <c r="AC31" t="s">
        <v>196</v>
      </c>
    </row>
    <row r="32" spans="1:43" x14ac:dyDescent="0.25">
      <c r="A32" s="5" t="s">
        <v>53</v>
      </c>
      <c r="B32" s="5">
        <v>3</v>
      </c>
      <c r="C32" s="5" t="s">
        <v>111</v>
      </c>
      <c r="D32" s="5" t="s">
        <v>63</v>
      </c>
      <c r="E32" s="5">
        <v>25</v>
      </c>
      <c r="F32" s="5"/>
      <c r="AL32" s="31" t="s">
        <v>200</v>
      </c>
      <c r="AM32" s="31"/>
    </row>
    <row r="33" spans="1:43" x14ac:dyDescent="0.25">
      <c r="A33" s="5" t="s">
        <v>53</v>
      </c>
      <c r="B33" s="5">
        <v>3</v>
      </c>
      <c r="C33" s="5" t="s">
        <v>111</v>
      </c>
      <c r="D33" s="5" t="s">
        <v>61</v>
      </c>
      <c r="E33" s="5">
        <v>3</v>
      </c>
      <c r="F33" s="5"/>
    </row>
    <row r="34" spans="1:43" x14ac:dyDescent="0.25">
      <c r="A34" s="5" t="s">
        <v>53</v>
      </c>
      <c r="B34" s="5">
        <v>3</v>
      </c>
      <c r="C34" s="5" t="s">
        <v>111</v>
      </c>
      <c r="D34" s="5" t="s">
        <v>66</v>
      </c>
      <c r="E34" s="5">
        <v>2</v>
      </c>
      <c r="F34" s="5"/>
      <c r="AL34" s="32"/>
      <c r="AM34" s="32"/>
      <c r="AN34" s="32" t="s">
        <v>72</v>
      </c>
      <c r="AO34" s="32"/>
      <c r="AP34" s="32" t="s">
        <v>73</v>
      </c>
      <c r="AQ34" s="32"/>
    </row>
    <row r="35" spans="1:43" x14ac:dyDescent="0.25">
      <c r="A35" s="5" t="s">
        <v>53</v>
      </c>
      <c r="B35" s="5">
        <v>3</v>
      </c>
      <c r="C35" s="5" t="s">
        <v>111</v>
      </c>
      <c r="D35" s="5" t="s">
        <v>24</v>
      </c>
      <c r="E35" s="5">
        <v>6</v>
      </c>
      <c r="F35" s="5"/>
      <c r="AL35" s="32"/>
      <c r="AM35" s="32" t="s">
        <v>70</v>
      </c>
      <c r="AN35" s="32" t="s">
        <v>75</v>
      </c>
      <c r="AO35" s="32" t="s">
        <v>84</v>
      </c>
      <c r="AP35" s="32" t="s">
        <v>75</v>
      </c>
      <c r="AQ35" s="32" t="s">
        <v>84</v>
      </c>
    </row>
    <row r="36" spans="1:43" x14ac:dyDescent="0.25">
      <c r="A36" s="5" t="s">
        <v>54</v>
      </c>
      <c r="B36" s="5">
        <v>5</v>
      </c>
      <c r="C36" s="5" t="s">
        <v>111</v>
      </c>
      <c r="D36" s="5" t="s">
        <v>24</v>
      </c>
      <c r="E36" s="5">
        <v>4</v>
      </c>
      <c r="F36" s="5"/>
      <c r="AL36" s="32" t="s">
        <v>111</v>
      </c>
      <c r="AM36" s="32">
        <v>1</v>
      </c>
      <c r="AN36" s="8">
        <v>1</v>
      </c>
      <c r="AO36" s="7">
        <v>4</v>
      </c>
      <c r="AP36" s="8">
        <v>0.25</v>
      </c>
      <c r="AQ36" s="7">
        <v>0.33333333333333331</v>
      </c>
    </row>
    <row r="37" spans="1:43" x14ac:dyDescent="0.25">
      <c r="A37" s="5" t="s">
        <v>55</v>
      </c>
      <c r="B37" s="5">
        <v>3</v>
      </c>
      <c r="C37" s="5" t="s">
        <v>111</v>
      </c>
      <c r="D37" s="5" t="s">
        <v>24</v>
      </c>
      <c r="E37" s="5">
        <v>12</v>
      </c>
      <c r="F37" s="5"/>
      <c r="AL37" s="32"/>
      <c r="AM37" s="32">
        <v>2</v>
      </c>
      <c r="AN37" s="8">
        <v>1</v>
      </c>
      <c r="AO37" s="7">
        <v>2</v>
      </c>
      <c r="AP37" s="8">
        <v>0</v>
      </c>
      <c r="AQ37" s="7">
        <v>0</v>
      </c>
    </row>
    <row r="38" spans="1:43" x14ac:dyDescent="0.25">
      <c r="A38" s="5" t="s">
        <v>69</v>
      </c>
      <c r="B38" s="5">
        <v>2</v>
      </c>
      <c r="C38" s="5" t="s">
        <v>111</v>
      </c>
      <c r="D38" s="5" t="s">
        <v>24</v>
      </c>
      <c r="E38" s="5">
        <v>4</v>
      </c>
      <c r="F38" s="5"/>
      <c r="AL38" s="32"/>
      <c r="AM38" s="32">
        <v>3</v>
      </c>
      <c r="AN38" s="8">
        <v>1</v>
      </c>
      <c r="AO38" s="7">
        <v>3.5</v>
      </c>
      <c r="AP38" s="8">
        <v>0</v>
      </c>
      <c r="AQ38" s="7">
        <v>0</v>
      </c>
    </row>
    <row r="39" spans="1:43" x14ac:dyDescent="0.25">
      <c r="A39" s="5" t="s">
        <v>57</v>
      </c>
      <c r="B39" s="5">
        <v>2</v>
      </c>
      <c r="C39" s="5" t="s">
        <v>111</v>
      </c>
      <c r="D39" s="5" t="s">
        <v>24</v>
      </c>
      <c r="E39" s="5">
        <v>3</v>
      </c>
      <c r="F39" s="5"/>
      <c r="AL39" s="32"/>
      <c r="AM39" s="32">
        <v>4</v>
      </c>
      <c r="AN39" s="8">
        <v>1</v>
      </c>
      <c r="AO39" s="7">
        <v>5.75</v>
      </c>
      <c r="AP39" s="8">
        <v>0.33333333333333331</v>
      </c>
      <c r="AQ39" s="7">
        <v>0.75</v>
      </c>
    </row>
    <row r="40" spans="1:43" x14ac:dyDescent="0.25">
      <c r="A40" s="5" t="s">
        <v>58</v>
      </c>
      <c r="B40" s="5">
        <v>3</v>
      </c>
      <c r="C40" s="5" t="s">
        <v>111</v>
      </c>
      <c r="D40" s="5" t="s">
        <v>24</v>
      </c>
      <c r="E40" s="5">
        <v>4</v>
      </c>
      <c r="F40" s="5"/>
      <c r="AL40" s="32"/>
      <c r="AM40" s="32">
        <v>5</v>
      </c>
      <c r="AN40" s="8">
        <v>0.66666666666666663</v>
      </c>
      <c r="AO40" s="7">
        <v>3</v>
      </c>
      <c r="AP40" s="1">
        <v>0.66666666666666663</v>
      </c>
      <c r="AQ40" s="7">
        <v>2.3333333333333335</v>
      </c>
    </row>
    <row r="41" spans="1:43" x14ac:dyDescent="0.25">
      <c r="A41" s="5" t="s">
        <v>65</v>
      </c>
      <c r="B41" s="5">
        <v>2</v>
      </c>
      <c r="C41" s="5" t="s">
        <v>111</v>
      </c>
      <c r="D41" s="5" t="s">
        <v>63</v>
      </c>
      <c r="E41" s="5">
        <v>2</v>
      </c>
      <c r="F41" s="5"/>
      <c r="AL41" s="32"/>
      <c r="AM41" s="32"/>
      <c r="AN41" s="8"/>
      <c r="AO41" s="7"/>
      <c r="AP41" s="8"/>
      <c r="AQ41" s="7"/>
    </row>
    <row r="42" spans="1:43" x14ac:dyDescent="0.25">
      <c r="A42" s="5" t="s">
        <v>59</v>
      </c>
      <c r="B42" s="5">
        <v>1</v>
      </c>
      <c r="C42" s="5" t="s">
        <v>111</v>
      </c>
      <c r="D42" s="5" t="s">
        <v>63</v>
      </c>
      <c r="E42" s="5">
        <v>20</v>
      </c>
      <c r="F42" s="5"/>
      <c r="AL42" s="32" t="s">
        <v>110</v>
      </c>
      <c r="AM42" s="32">
        <v>1</v>
      </c>
      <c r="AN42" s="8">
        <v>1</v>
      </c>
      <c r="AO42" s="7">
        <v>2.25</v>
      </c>
      <c r="AP42" s="8">
        <v>0.25</v>
      </c>
      <c r="AQ42" s="32">
        <v>0.5</v>
      </c>
    </row>
    <row r="43" spans="1:43" x14ac:dyDescent="0.25">
      <c r="A43" s="5" t="s">
        <v>59</v>
      </c>
      <c r="B43" s="5">
        <v>1</v>
      </c>
      <c r="C43" s="5" t="s">
        <v>111</v>
      </c>
      <c r="D43" s="5" t="s">
        <v>24</v>
      </c>
      <c r="E43" s="5">
        <v>2</v>
      </c>
      <c r="F43" s="5"/>
      <c r="AL43" s="32"/>
      <c r="AM43" s="32">
        <v>2</v>
      </c>
      <c r="AN43" s="8">
        <v>1</v>
      </c>
      <c r="AO43" s="7">
        <v>1.5</v>
      </c>
      <c r="AP43" s="8">
        <v>0</v>
      </c>
      <c r="AQ43" s="32">
        <v>0</v>
      </c>
    </row>
    <row r="44" spans="1:43" x14ac:dyDescent="0.25">
      <c r="A44" s="5" t="s">
        <v>60</v>
      </c>
      <c r="B44" s="5">
        <v>4</v>
      </c>
      <c r="C44" s="5" t="s">
        <v>111</v>
      </c>
      <c r="D44" s="5" t="s">
        <v>61</v>
      </c>
      <c r="E44" s="5">
        <v>1</v>
      </c>
      <c r="F44" s="5"/>
      <c r="AL44" s="32"/>
      <c r="AM44" s="32">
        <v>3</v>
      </c>
      <c r="AN44" s="8">
        <v>1</v>
      </c>
      <c r="AO44" s="7">
        <v>2.3333333333333335</v>
      </c>
      <c r="AP44" s="8">
        <v>0</v>
      </c>
      <c r="AQ44" s="32">
        <v>0</v>
      </c>
    </row>
    <row r="45" spans="1:43" x14ac:dyDescent="0.25">
      <c r="A45" s="5" t="s">
        <v>60</v>
      </c>
      <c r="B45" s="5">
        <v>4</v>
      </c>
      <c r="C45" s="5" t="s">
        <v>111</v>
      </c>
      <c r="D45" s="5" t="s">
        <v>24</v>
      </c>
      <c r="E45" s="5">
        <v>3</v>
      </c>
      <c r="F45" s="5"/>
      <c r="AL45" s="32"/>
      <c r="AM45" s="32">
        <v>4</v>
      </c>
      <c r="AN45" s="8">
        <v>0.66666666666666663</v>
      </c>
      <c r="AO45" s="7">
        <v>3</v>
      </c>
      <c r="AP45" s="8">
        <v>0</v>
      </c>
      <c r="AQ45" s="32">
        <v>0</v>
      </c>
    </row>
    <row r="46" spans="1:43" x14ac:dyDescent="0.25">
      <c r="A46" s="5" t="s">
        <v>62</v>
      </c>
      <c r="B46" s="5">
        <v>5</v>
      </c>
      <c r="C46" s="5" t="s">
        <v>111</v>
      </c>
      <c r="D46" s="5" t="s">
        <v>61</v>
      </c>
      <c r="E46" s="5">
        <v>5</v>
      </c>
      <c r="F46" s="5"/>
      <c r="AL46" s="32"/>
      <c r="AM46" s="32">
        <v>5</v>
      </c>
      <c r="AN46" s="8">
        <v>1</v>
      </c>
      <c r="AO46" s="7">
        <v>3</v>
      </c>
      <c r="AP46" s="8">
        <v>0.33333333333333331</v>
      </c>
      <c r="AQ46" s="32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workbookViewId="0">
      <selection activeCell="K22" sqref="K22"/>
    </sheetView>
  </sheetViews>
  <sheetFormatPr defaultRowHeight="15" x14ac:dyDescent="0.25"/>
  <sheetData>
    <row r="1" spans="1:19" s="4" customFormat="1" x14ac:dyDescent="0.25">
      <c r="A1" s="4" t="s">
        <v>0</v>
      </c>
      <c r="B1" s="4" t="s">
        <v>1</v>
      </c>
      <c r="C1" s="4" t="s">
        <v>106</v>
      </c>
      <c r="D1" s="4" t="s">
        <v>70</v>
      </c>
      <c r="E1" s="4" t="s">
        <v>2</v>
      </c>
      <c r="F1" s="4" t="s">
        <v>3</v>
      </c>
      <c r="G1" s="4" t="s">
        <v>4</v>
      </c>
      <c r="H1" s="4" t="s">
        <v>5</v>
      </c>
      <c r="K1" s="3" t="s">
        <v>80</v>
      </c>
      <c r="L1" s="3"/>
      <c r="M1" s="3"/>
      <c r="S1"/>
    </row>
    <row r="2" spans="1:19" x14ac:dyDescent="0.25">
      <c r="A2" t="s">
        <v>24</v>
      </c>
      <c r="B2" t="s">
        <v>25</v>
      </c>
      <c r="C2" t="s">
        <v>107</v>
      </c>
      <c r="D2">
        <v>2</v>
      </c>
      <c r="E2">
        <v>3</v>
      </c>
      <c r="F2">
        <v>0</v>
      </c>
      <c r="G2">
        <v>3</v>
      </c>
      <c r="H2">
        <v>0</v>
      </c>
    </row>
    <row r="3" spans="1:19" x14ac:dyDescent="0.25">
      <c r="A3" t="s">
        <v>24</v>
      </c>
      <c r="B3" t="s">
        <v>30</v>
      </c>
      <c r="C3" t="s">
        <v>107</v>
      </c>
      <c r="D3">
        <v>1</v>
      </c>
      <c r="E3">
        <v>2</v>
      </c>
      <c r="F3">
        <v>0</v>
      </c>
      <c r="G3">
        <v>2</v>
      </c>
      <c r="H3">
        <v>0</v>
      </c>
      <c r="L3" t="s">
        <v>34</v>
      </c>
      <c r="M3" t="s">
        <v>81</v>
      </c>
      <c r="N3" t="s">
        <v>82</v>
      </c>
    </row>
    <row r="4" spans="1:19" x14ac:dyDescent="0.25">
      <c r="A4" t="s">
        <v>24</v>
      </c>
      <c r="B4" t="s">
        <v>31</v>
      </c>
      <c r="C4" t="s">
        <v>107</v>
      </c>
      <c r="D4">
        <v>4</v>
      </c>
      <c r="E4">
        <v>1</v>
      </c>
      <c r="F4">
        <v>0</v>
      </c>
      <c r="G4">
        <v>1</v>
      </c>
      <c r="H4">
        <v>0</v>
      </c>
      <c r="K4" t="s">
        <v>24</v>
      </c>
      <c r="L4" s="1">
        <v>0.68518518518518523</v>
      </c>
      <c r="M4" s="1">
        <v>0.16666666666666666</v>
      </c>
      <c r="N4" s="1">
        <v>0.14814814814814814</v>
      </c>
    </row>
    <row r="5" spans="1:19" x14ac:dyDescent="0.25">
      <c r="A5" t="s">
        <v>24</v>
      </c>
      <c r="B5" t="s">
        <v>33</v>
      </c>
      <c r="C5" t="s">
        <v>107</v>
      </c>
      <c r="D5">
        <v>2</v>
      </c>
      <c r="E5">
        <v>2</v>
      </c>
      <c r="F5">
        <v>2</v>
      </c>
      <c r="G5">
        <v>0</v>
      </c>
      <c r="H5">
        <v>0</v>
      </c>
      <c r="K5" t="s">
        <v>61</v>
      </c>
      <c r="L5" s="1">
        <v>1</v>
      </c>
      <c r="M5" s="1">
        <v>0</v>
      </c>
      <c r="N5" s="1">
        <v>0</v>
      </c>
    </row>
    <row r="6" spans="1:19" x14ac:dyDescent="0.25">
      <c r="A6" t="s">
        <v>24</v>
      </c>
      <c r="B6" t="s">
        <v>35</v>
      </c>
      <c r="C6" t="s">
        <v>107</v>
      </c>
      <c r="D6">
        <v>3</v>
      </c>
      <c r="E6">
        <v>2</v>
      </c>
      <c r="F6">
        <v>2</v>
      </c>
      <c r="G6">
        <v>0</v>
      </c>
      <c r="H6">
        <v>0</v>
      </c>
      <c r="K6" t="s">
        <v>63</v>
      </c>
      <c r="L6" s="1">
        <v>0.51923076923076927</v>
      </c>
      <c r="M6" s="1">
        <v>0</v>
      </c>
      <c r="N6" s="1">
        <v>0.48076923076923078</v>
      </c>
    </row>
    <row r="7" spans="1:19" x14ac:dyDescent="0.25">
      <c r="A7" t="s">
        <v>24</v>
      </c>
      <c r="B7" t="s">
        <v>36</v>
      </c>
      <c r="C7" t="s">
        <v>107</v>
      </c>
      <c r="D7">
        <v>4</v>
      </c>
      <c r="E7">
        <v>2</v>
      </c>
      <c r="F7">
        <v>0</v>
      </c>
      <c r="G7">
        <v>0</v>
      </c>
      <c r="H7">
        <v>2</v>
      </c>
    </row>
    <row r="8" spans="1:19" x14ac:dyDescent="0.25">
      <c r="A8" t="s">
        <v>24</v>
      </c>
      <c r="B8" t="s">
        <v>38</v>
      </c>
      <c r="C8" t="s">
        <v>107</v>
      </c>
      <c r="D8">
        <v>5</v>
      </c>
    </row>
    <row r="9" spans="1:19" x14ac:dyDescent="0.25">
      <c r="A9" t="s">
        <v>24</v>
      </c>
      <c r="B9" t="s">
        <v>40</v>
      </c>
      <c r="C9" t="s">
        <v>107</v>
      </c>
      <c r="D9">
        <v>4</v>
      </c>
      <c r="E9">
        <v>1</v>
      </c>
      <c r="F9">
        <v>1</v>
      </c>
      <c r="G9">
        <v>0</v>
      </c>
      <c r="H9">
        <v>0</v>
      </c>
    </row>
    <row r="10" spans="1:19" x14ac:dyDescent="0.25">
      <c r="A10" t="s">
        <v>24</v>
      </c>
      <c r="B10" t="s">
        <v>41</v>
      </c>
      <c r="C10" t="s">
        <v>107</v>
      </c>
      <c r="D10">
        <v>3</v>
      </c>
      <c r="E10">
        <v>3</v>
      </c>
      <c r="F10">
        <v>0</v>
      </c>
      <c r="G10">
        <v>0</v>
      </c>
      <c r="H10">
        <v>3</v>
      </c>
    </row>
    <row r="11" spans="1:19" x14ac:dyDescent="0.25">
      <c r="A11" t="s">
        <v>24</v>
      </c>
      <c r="B11" t="s">
        <v>42</v>
      </c>
      <c r="C11" t="s">
        <v>107</v>
      </c>
      <c r="D11">
        <v>2</v>
      </c>
      <c r="E11">
        <v>3</v>
      </c>
      <c r="F11">
        <v>3</v>
      </c>
      <c r="G11">
        <v>0</v>
      </c>
      <c r="H11">
        <v>0</v>
      </c>
    </row>
    <row r="12" spans="1:19" x14ac:dyDescent="0.25">
      <c r="A12" t="s">
        <v>24</v>
      </c>
      <c r="B12" t="s">
        <v>43</v>
      </c>
      <c r="C12" t="s">
        <v>107</v>
      </c>
      <c r="D12">
        <v>1</v>
      </c>
      <c r="E12">
        <v>1</v>
      </c>
      <c r="F12">
        <v>0</v>
      </c>
      <c r="G12">
        <v>0</v>
      </c>
      <c r="H12">
        <v>1</v>
      </c>
    </row>
    <row r="13" spans="1:19" x14ac:dyDescent="0.25">
      <c r="A13" t="s">
        <v>24</v>
      </c>
      <c r="B13" t="s">
        <v>45</v>
      </c>
      <c r="C13" t="s">
        <v>107</v>
      </c>
      <c r="D13">
        <v>3</v>
      </c>
      <c r="E13">
        <v>6</v>
      </c>
      <c r="F13">
        <v>4</v>
      </c>
      <c r="G13">
        <v>0</v>
      </c>
      <c r="H13">
        <v>2</v>
      </c>
    </row>
    <row r="18" spans="1:8" x14ac:dyDescent="0.25">
      <c r="A18" t="s">
        <v>24</v>
      </c>
      <c r="B18" t="s">
        <v>48</v>
      </c>
      <c r="C18" t="s">
        <v>109</v>
      </c>
      <c r="D18">
        <v>3</v>
      </c>
      <c r="E18">
        <v>1</v>
      </c>
      <c r="F18">
        <v>1</v>
      </c>
      <c r="G18">
        <v>0</v>
      </c>
      <c r="H18">
        <v>0</v>
      </c>
    </row>
    <row r="19" spans="1:8" x14ac:dyDescent="0.25">
      <c r="A19" t="s">
        <v>24</v>
      </c>
      <c r="B19" t="s">
        <v>48</v>
      </c>
      <c r="C19" t="s">
        <v>109</v>
      </c>
      <c r="D19">
        <v>3</v>
      </c>
    </row>
    <row r="20" spans="1:8" x14ac:dyDescent="0.25">
      <c r="A20" t="s">
        <v>24</v>
      </c>
      <c r="B20" t="s">
        <v>49</v>
      </c>
      <c r="C20" t="s">
        <v>109</v>
      </c>
      <c r="D20">
        <v>1</v>
      </c>
      <c r="E20">
        <v>4</v>
      </c>
      <c r="F20">
        <v>4</v>
      </c>
      <c r="G20">
        <v>0</v>
      </c>
      <c r="H20">
        <v>0</v>
      </c>
    </row>
    <row r="21" spans="1:8" x14ac:dyDescent="0.25">
      <c r="A21" t="s">
        <v>24</v>
      </c>
      <c r="B21" t="s">
        <v>50</v>
      </c>
      <c r="C21" t="s">
        <v>109</v>
      </c>
      <c r="D21">
        <v>4</v>
      </c>
    </row>
    <row r="22" spans="1:8" x14ac:dyDescent="0.25">
      <c r="A22" t="s">
        <v>24</v>
      </c>
      <c r="B22" t="s">
        <v>51</v>
      </c>
      <c r="C22" t="s">
        <v>109</v>
      </c>
      <c r="D22">
        <v>2</v>
      </c>
      <c r="E22">
        <v>5</v>
      </c>
      <c r="F22">
        <v>5</v>
      </c>
      <c r="G22">
        <v>0</v>
      </c>
      <c r="H22">
        <v>0</v>
      </c>
    </row>
    <row r="23" spans="1:8" x14ac:dyDescent="0.25">
      <c r="A23" t="s">
        <v>24</v>
      </c>
      <c r="B23" t="s">
        <v>52</v>
      </c>
      <c r="C23" t="s">
        <v>109</v>
      </c>
      <c r="D23">
        <v>5</v>
      </c>
      <c r="E23">
        <v>5</v>
      </c>
    </row>
    <row r="24" spans="1:8" x14ac:dyDescent="0.25">
      <c r="A24" t="s">
        <v>24</v>
      </c>
      <c r="B24" t="s">
        <v>53</v>
      </c>
      <c r="C24" t="s">
        <v>109</v>
      </c>
      <c r="D24">
        <v>3</v>
      </c>
      <c r="E24">
        <v>6</v>
      </c>
      <c r="F24">
        <v>6</v>
      </c>
      <c r="G24">
        <v>0</v>
      </c>
      <c r="H24">
        <v>0</v>
      </c>
    </row>
    <row r="25" spans="1:8" x14ac:dyDescent="0.25">
      <c r="A25" t="s">
        <v>24</v>
      </c>
      <c r="B25" t="s">
        <v>54</v>
      </c>
      <c r="C25" t="s">
        <v>109</v>
      </c>
      <c r="D25">
        <v>5</v>
      </c>
      <c r="E25">
        <v>4</v>
      </c>
      <c r="F25">
        <v>4</v>
      </c>
      <c r="G25">
        <v>0</v>
      </c>
      <c r="H25">
        <v>0</v>
      </c>
    </row>
    <row r="26" spans="1:8" x14ac:dyDescent="0.25">
      <c r="A26" t="s">
        <v>24</v>
      </c>
      <c r="B26" t="s">
        <v>54</v>
      </c>
      <c r="C26" t="s">
        <v>109</v>
      </c>
      <c r="D26">
        <v>5</v>
      </c>
    </row>
    <row r="27" spans="1:8" x14ac:dyDescent="0.25">
      <c r="A27" t="s">
        <v>24</v>
      </c>
      <c r="B27" t="s">
        <v>55</v>
      </c>
      <c r="C27" t="s">
        <v>109</v>
      </c>
      <c r="D27">
        <v>1</v>
      </c>
    </row>
    <row r="28" spans="1:8" x14ac:dyDescent="0.25">
      <c r="A28" t="s">
        <v>24</v>
      </c>
      <c r="B28" t="s">
        <v>55</v>
      </c>
      <c r="C28" t="s">
        <v>109</v>
      </c>
      <c r="D28">
        <v>1</v>
      </c>
      <c r="E28">
        <v>5</v>
      </c>
    </row>
    <row r="29" spans="1:8" x14ac:dyDescent="0.25">
      <c r="A29" t="s">
        <v>24</v>
      </c>
      <c r="B29" t="s">
        <v>57</v>
      </c>
      <c r="C29" t="s">
        <v>109</v>
      </c>
      <c r="D29">
        <v>2</v>
      </c>
      <c r="E29">
        <v>3</v>
      </c>
      <c r="G29">
        <v>3</v>
      </c>
    </row>
    <row r="30" spans="1:8" x14ac:dyDescent="0.25">
      <c r="A30" t="s">
        <v>24</v>
      </c>
      <c r="B30" t="s">
        <v>58</v>
      </c>
      <c r="C30" t="s">
        <v>109</v>
      </c>
      <c r="D30">
        <v>3</v>
      </c>
      <c r="E30">
        <v>2</v>
      </c>
    </row>
    <row r="31" spans="1:8" x14ac:dyDescent="0.25">
      <c r="A31" t="s">
        <v>24</v>
      </c>
      <c r="B31" t="s">
        <v>59</v>
      </c>
      <c r="C31" t="s">
        <v>109</v>
      </c>
      <c r="D31">
        <v>1</v>
      </c>
      <c r="E31">
        <v>2</v>
      </c>
      <c r="F31">
        <v>2</v>
      </c>
      <c r="G31">
        <v>0</v>
      </c>
      <c r="H31">
        <v>0</v>
      </c>
    </row>
    <row r="32" spans="1:8" x14ac:dyDescent="0.25">
      <c r="A32" t="s">
        <v>24</v>
      </c>
      <c r="B32" t="s">
        <v>60</v>
      </c>
      <c r="C32" t="s">
        <v>109</v>
      </c>
      <c r="D32">
        <v>4</v>
      </c>
      <c r="E32">
        <v>3</v>
      </c>
      <c r="F32">
        <v>3</v>
      </c>
      <c r="G32">
        <v>0</v>
      </c>
      <c r="H32">
        <v>0</v>
      </c>
    </row>
    <row r="33" spans="1:8" x14ac:dyDescent="0.25">
      <c r="E33" t="s">
        <v>71</v>
      </c>
      <c r="F33">
        <f>SUM(F2:F32)</f>
        <v>37</v>
      </c>
      <c r="G33">
        <f>SUM(G2:G32)</f>
        <v>9</v>
      </c>
      <c r="H33">
        <f>SUM(H2:H32)</f>
        <v>8</v>
      </c>
    </row>
    <row r="34" spans="1:8" x14ac:dyDescent="0.25">
      <c r="B34" t="s">
        <v>78</v>
      </c>
      <c r="E34">
        <v>54</v>
      </c>
      <c r="F34">
        <f>F33/E34</f>
        <v>0.68518518518518523</v>
      </c>
      <c r="G34">
        <f>G33/E34</f>
        <v>0.16666666666666666</v>
      </c>
      <c r="H34">
        <f>H33/E34</f>
        <v>0.14814814814814814</v>
      </c>
    </row>
    <row r="37" spans="1:8" x14ac:dyDescent="0.25">
      <c r="A37" t="s">
        <v>61</v>
      </c>
      <c r="B37" t="s">
        <v>40</v>
      </c>
      <c r="E37">
        <v>2</v>
      </c>
      <c r="F37">
        <v>2</v>
      </c>
      <c r="G37">
        <v>0</v>
      </c>
      <c r="H37">
        <v>0</v>
      </c>
    </row>
    <row r="38" spans="1:8" x14ac:dyDescent="0.25">
      <c r="A38" t="s">
        <v>61</v>
      </c>
      <c r="B38" t="s">
        <v>45</v>
      </c>
      <c r="E38">
        <v>4</v>
      </c>
      <c r="F38">
        <v>4</v>
      </c>
      <c r="G38">
        <v>0</v>
      </c>
      <c r="H38">
        <v>0</v>
      </c>
    </row>
    <row r="39" spans="1:8" x14ac:dyDescent="0.25">
      <c r="A39" t="s">
        <v>61</v>
      </c>
      <c r="B39" t="s">
        <v>52</v>
      </c>
      <c r="E39">
        <v>2</v>
      </c>
    </row>
    <row r="40" spans="1:8" x14ac:dyDescent="0.25">
      <c r="A40" t="s">
        <v>61</v>
      </c>
      <c r="B40" t="s">
        <v>53</v>
      </c>
    </row>
    <row r="41" spans="1:8" x14ac:dyDescent="0.25">
      <c r="A41" t="s">
        <v>61</v>
      </c>
      <c r="B41" t="s">
        <v>60</v>
      </c>
      <c r="E41">
        <v>1</v>
      </c>
      <c r="F41">
        <v>1</v>
      </c>
      <c r="G41">
        <v>0</v>
      </c>
      <c r="H41">
        <v>0</v>
      </c>
    </row>
    <row r="42" spans="1:8" x14ac:dyDescent="0.25">
      <c r="A42" t="s">
        <v>61</v>
      </c>
      <c r="B42" t="s">
        <v>62</v>
      </c>
      <c r="E42">
        <v>5</v>
      </c>
      <c r="F42">
        <v>5</v>
      </c>
      <c r="G42">
        <v>0</v>
      </c>
      <c r="H42">
        <v>0</v>
      </c>
    </row>
    <row r="43" spans="1:8" x14ac:dyDescent="0.25">
      <c r="E43" t="s">
        <v>71</v>
      </c>
      <c r="F43">
        <f>SUM(F37:F42)</f>
        <v>12</v>
      </c>
      <c r="G43">
        <f>SUM(G37:G42)</f>
        <v>0</v>
      </c>
      <c r="H43">
        <f>SUM(H37:H42)</f>
        <v>0</v>
      </c>
    </row>
    <row r="44" spans="1:8" x14ac:dyDescent="0.25">
      <c r="F44">
        <v>1</v>
      </c>
    </row>
    <row r="47" spans="1:8" x14ac:dyDescent="0.25">
      <c r="A47" t="s">
        <v>63</v>
      </c>
      <c r="B47" t="s">
        <v>30</v>
      </c>
      <c r="E47">
        <v>5</v>
      </c>
    </row>
    <row r="48" spans="1:8" x14ac:dyDescent="0.25">
      <c r="A48" t="s">
        <v>63</v>
      </c>
      <c r="B48" t="s">
        <v>31</v>
      </c>
    </row>
    <row r="49" spans="1:8" x14ac:dyDescent="0.25">
      <c r="A49" t="s">
        <v>63</v>
      </c>
      <c r="B49" t="s">
        <v>64</v>
      </c>
    </row>
    <row r="50" spans="1:8" x14ac:dyDescent="0.25">
      <c r="A50" t="s">
        <v>63</v>
      </c>
      <c r="B50" t="s">
        <v>41</v>
      </c>
    </row>
    <row r="51" spans="1:8" x14ac:dyDescent="0.25">
      <c r="A51" t="s">
        <v>63</v>
      </c>
      <c r="B51" t="s">
        <v>45</v>
      </c>
      <c r="E51">
        <v>25</v>
      </c>
      <c r="F51">
        <v>25</v>
      </c>
      <c r="G51">
        <v>0</v>
      </c>
      <c r="H51">
        <v>0</v>
      </c>
    </row>
    <row r="52" spans="1:8" x14ac:dyDescent="0.25">
      <c r="A52" t="s">
        <v>63</v>
      </c>
      <c r="B52" t="s">
        <v>53</v>
      </c>
      <c r="E52">
        <v>25</v>
      </c>
      <c r="F52">
        <v>0</v>
      </c>
      <c r="G52">
        <v>0</v>
      </c>
      <c r="H52">
        <v>25</v>
      </c>
    </row>
    <row r="53" spans="1:8" x14ac:dyDescent="0.25">
      <c r="A53" t="s">
        <v>63</v>
      </c>
      <c r="B53" t="s">
        <v>65</v>
      </c>
      <c r="E53">
        <v>2</v>
      </c>
      <c r="F53">
        <v>2</v>
      </c>
      <c r="G53">
        <v>0</v>
      </c>
      <c r="H53">
        <v>0</v>
      </c>
    </row>
    <row r="54" spans="1:8" x14ac:dyDescent="0.25">
      <c r="A54" t="s">
        <v>63</v>
      </c>
      <c r="B54" t="s">
        <v>59</v>
      </c>
      <c r="E54">
        <v>1</v>
      </c>
    </row>
    <row r="55" spans="1:8" x14ac:dyDescent="0.25">
      <c r="E55" t="s">
        <v>71</v>
      </c>
      <c r="F55">
        <f>SUM(F51:F54)</f>
        <v>27</v>
      </c>
      <c r="G55">
        <f>SUM(G51:G54)</f>
        <v>0</v>
      </c>
      <c r="H55">
        <f>SUM(H51:H54)</f>
        <v>25</v>
      </c>
    </row>
    <row r="56" spans="1:8" x14ac:dyDescent="0.25">
      <c r="B56" t="s">
        <v>79</v>
      </c>
      <c r="E56">
        <f>F55+H55</f>
        <v>52</v>
      </c>
      <c r="F56">
        <f>F55/E56</f>
        <v>0.51923076923076927</v>
      </c>
      <c r="H56">
        <f>H55/E56</f>
        <v>0.48076923076923078</v>
      </c>
    </row>
    <row r="59" spans="1:8" x14ac:dyDescent="0.25">
      <c r="A59" t="s">
        <v>66</v>
      </c>
      <c r="B59" t="s">
        <v>53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topLeftCell="U1" workbookViewId="0">
      <selection activeCell="N1" sqref="N1"/>
    </sheetView>
  </sheetViews>
  <sheetFormatPr defaultRowHeight="15" x14ac:dyDescent="0.25"/>
  <cols>
    <col min="27" max="27" width="13.140625" customWidth="1"/>
    <col min="28" max="28" width="19.28515625" bestFit="1" customWidth="1"/>
    <col min="31" max="31" width="13.140625" customWidth="1"/>
    <col min="32" max="32" width="19.28515625" bestFit="1" customWidth="1"/>
    <col min="35" max="35" width="13.140625" customWidth="1"/>
    <col min="36" max="36" width="19.28515625" bestFit="1" customWidth="1"/>
  </cols>
  <sheetData>
    <row r="1" spans="1:37" s="4" customFormat="1" x14ac:dyDescent="0.25">
      <c r="A1" s="20" t="s">
        <v>1</v>
      </c>
      <c r="B1" s="20" t="s">
        <v>162</v>
      </c>
      <c r="C1" s="20" t="s">
        <v>0</v>
      </c>
      <c r="D1" s="20" t="s">
        <v>2</v>
      </c>
      <c r="E1" s="20" t="s">
        <v>3</v>
      </c>
      <c r="F1" s="20" t="s">
        <v>4</v>
      </c>
      <c r="G1" s="20" t="s">
        <v>5</v>
      </c>
      <c r="H1" s="20" t="s">
        <v>6</v>
      </c>
      <c r="I1" s="20" t="s">
        <v>7</v>
      </c>
      <c r="J1" s="20" t="s">
        <v>8</v>
      </c>
      <c r="K1" s="20" t="s">
        <v>9</v>
      </c>
      <c r="L1" s="20" t="s">
        <v>10</v>
      </c>
      <c r="M1" s="20" t="s">
        <v>11</v>
      </c>
      <c r="N1" s="20" t="s">
        <v>12</v>
      </c>
      <c r="O1" s="20" t="s">
        <v>13</v>
      </c>
      <c r="P1" s="20" t="s">
        <v>14</v>
      </c>
      <c r="Q1" s="20" t="s">
        <v>15</v>
      </c>
      <c r="R1" s="20" t="s">
        <v>16</v>
      </c>
      <c r="S1" s="20" t="s">
        <v>17</v>
      </c>
      <c r="T1" s="20" t="s">
        <v>18</v>
      </c>
      <c r="U1" s="20" t="s">
        <v>19</v>
      </c>
      <c r="V1" s="20" t="s">
        <v>20</v>
      </c>
      <c r="W1" s="20" t="s">
        <v>21</v>
      </c>
      <c r="X1" s="20" t="s">
        <v>22</v>
      </c>
      <c r="Y1" s="20" t="s">
        <v>23</v>
      </c>
      <c r="AA1" s="4" t="s">
        <v>163</v>
      </c>
      <c r="AE1" s="4" t="s">
        <v>117</v>
      </c>
      <c r="AI1" s="4" t="s">
        <v>118</v>
      </c>
    </row>
    <row r="2" spans="1:37" x14ac:dyDescent="0.25">
      <c r="A2" s="21" t="s">
        <v>25</v>
      </c>
      <c r="B2" s="21" t="s">
        <v>110</v>
      </c>
      <c r="C2" s="21" t="s">
        <v>24</v>
      </c>
      <c r="D2" s="22">
        <v>3</v>
      </c>
      <c r="E2" s="22">
        <v>0</v>
      </c>
      <c r="F2" s="22">
        <v>3</v>
      </c>
      <c r="G2" s="22">
        <v>0</v>
      </c>
      <c r="H2" s="22">
        <v>1</v>
      </c>
      <c r="I2" s="22">
        <v>2</v>
      </c>
      <c r="J2" s="21" t="s">
        <v>26</v>
      </c>
      <c r="K2" s="21" t="s">
        <v>27</v>
      </c>
      <c r="L2" s="21" t="s">
        <v>47</v>
      </c>
      <c r="M2" s="21" t="s">
        <v>26</v>
      </c>
      <c r="N2" s="22">
        <v>40</v>
      </c>
      <c r="O2" s="21" t="s">
        <v>27</v>
      </c>
      <c r="P2" s="21" t="s">
        <v>47</v>
      </c>
      <c r="Q2" s="21" t="s">
        <v>27</v>
      </c>
      <c r="R2" s="21" t="s">
        <v>32</v>
      </c>
      <c r="S2" s="21" t="s">
        <v>29</v>
      </c>
      <c r="T2" s="22">
        <v>0</v>
      </c>
      <c r="U2" s="21" t="s">
        <v>160</v>
      </c>
      <c r="V2" s="22">
        <v>0</v>
      </c>
      <c r="W2" s="21" t="s">
        <v>26</v>
      </c>
      <c r="X2" s="21" t="s">
        <v>27</v>
      </c>
      <c r="Y2" s="21" t="s">
        <v>44</v>
      </c>
      <c r="AA2" s="9" t="s">
        <v>112</v>
      </c>
      <c r="AB2" t="s">
        <v>115</v>
      </c>
      <c r="AE2" s="9" t="s">
        <v>112</v>
      </c>
      <c r="AF2" t="s">
        <v>115</v>
      </c>
      <c r="AI2" s="9" t="s">
        <v>112</v>
      </c>
      <c r="AJ2" t="s">
        <v>115</v>
      </c>
    </row>
    <row r="3" spans="1:37" x14ac:dyDescent="0.25">
      <c r="A3" s="21" t="s">
        <v>30</v>
      </c>
      <c r="B3" s="21" t="s">
        <v>110</v>
      </c>
      <c r="C3" s="21" t="s">
        <v>63</v>
      </c>
      <c r="D3" s="22">
        <v>5</v>
      </c>
      <c r="E3" s="22">
        <v>5</v>
      </c>
      <c r="F3" s="22">
        <v>0</v>
      </c>
      <c r="G3" s="22">
        <v>0</v>
      </c>
      <c r="H3" s="22">
        <v>1</v>
      </c>
      <c r="I3" s="22">
        <v>4</v>
      </c>
      <c r="J3" s="21" t="s">
        <v>29</v>
      </c>
      <c r="K3" s="21" t="s">
        <v>160</v>
      </c>
      <c r="L3" s="21" t="s">
        <v>160</v>
      </c>
      <c r="M3" s="21" t="s">
        <v>29</v>
      </c>
      <c r="N3" s="22">
        <v>0</v>
      </c>
      <c r="O3" s="21" t="s">
        <v>160</v>
      </c>
      <c r="P3" s="21" t="s">
        <v>160</v>
      </c>
      <c r="Q3" s="21" t="s">
        <v>160</v>
      </c>
      <c r="R3" s="21" t="s">
        <v>160</v>
      </c>
      <c r="S3" s="21" t="s">
        <v>29</v>
      </c>
      <c r="T3" s="22">
        <v>0</v>
      </c>
      <c r="U3" s="21" t="s">
        <v>160</v>
      </c>
      <c r="V3" s="22">
        <v>0</v>
      </c>
      <c r="W3" s="21" t="s">
        <v>29</v>
      </c>
      <c r="X3" s="21" t="s">
        <v>160</v>
      </c>
      <c r="Y3" s="21" t="s">
        <v>160</v>
      </c>
      <c r="AA3" s="10" t="s">
        <v>111</v>
      </c>
      <c r="AB3" s="5">
        <v>21</v>
      </c>
      <c r="AE3" s="10" t="s">
        <v>111</v>
      </c>
      <c r="AF3" s="5">
        <v>21</v>
      </c>
      <c r="AI3" s="10" t="s">
        <v>111</v>
      </c>
      <c r="AJ3" s="5">
        <v>21</v>
      </c>
    </row>
    <row r="4" spans="1:37" x14ac:dyDescent="0.25">
      <c r="A4" s="21" t="s">
        <v>30</v>
      </c>
      <c r="B4" s="21" t="s">
        <v>110</v>
      </c>
      <c r="C4" s="21" t="s">
        <v>24</v>
      </c>
      <c r="D4" s="22">
        <v>2</v>
      </c>
      <c r="E4" s="22">
        <v>0</v>
      </c>
      <c r="F4" s="22">
        <v>2</v>
      </c>
      <c r="G4" s="22">
        <v>0</v>
      </c>
      <c r="H4" s="22">
        <v>0</v>
      </c>
      <c r="I4" s="22">
        <v>2</v>
      </c>
      <c r="J4" s="21" t="s">
        <v>26</v>
      </c>
      <c r="K4" s="21" t="s">
        <v>27</v>
      </c>
      <c r="L4" s="21" t="s">
        <v>32</v>
      </c>
      <c r="M4" s="21" t="s">
        <v>26</v>
      </c>
      <c r="N4" s="22">
        <v>50</v>
      </c>
      <c r="O4" s="21" t="s">
        <v>27</v>
      </c>
      <c r="P4" s="21" t="s">
        <v>32</v>
      </c>
      <c r="Q4" s="21" t="s">
        <v>160</v>
      </c>
      <c r="R4" s="21" t="s">
        <v>160</v>
      </c>
      <c r="S4" s="21" t="s">
        <v>29</v>
      </c>
      <c r="T4" s="22">
        <v>0</v>
      </c>
      <c r="U4" s="21" t="s">
        <v>160</v>
      </c>
      <c r="V4" s="22">
        <v>0</v>
      </c>
      <c r="W4" s="21" t="s">
        <v>26</v>
      </c>
      <c r="X4" s="21" t="s">
        <v>27</v>
      </c>
      <c r="Y4" s="21" t="s">
        <v>32</v>
      </c>
      <c r="AA4" s="11" t="s">
        <v>24</v>
      </c>
      <c r="AB4" s="5">
        <v>13</v>
      </c>
      <c r="AE4" s="11" t="s">
        <v>24</v>
      </c>
      <c r="AF4" s="5">
        <v>13</v>
      </c>
      <c r="AI4" s="11" t="s">
        <v>24</v>
      </c>
      <c r="AJ4" s="5">
        <v>13</v>
      </c>
    </row>
    <row r="5" spans="1:37" x14ac:dyDescent="0.25">
      <c r="A5" s="21" t="s">
        <v>31</v>
      </c>
      <c r="B5" s="21" t="s">
        <v>110</v>
      </c>
      <c r="C5" s="21" t="s">
        <v>63</v>
      </c>
      <c r="D5" s="22">
        <v>12</v>
      </c>
      <c r="E5" s="22">
        <v>12</v>
      </c>
      <c r="F5" s="22">
        <v>0</v>
      </c>
      <c r="G5" s="22">
        <v>0</v>
      </c>
      <c r="H5" s="22">
        <v>3</v>
      </c>
      <c r="I5" s="22">
        <v>9</v>
      </c>
      <c r="J5" s="21" t="s">
        <v>29</v>
      </c>
      <c r="K5" s="21" t="s">
        <v>160</v>
      </c>
      <c r="L5" s="21" t="s">
        <v>160</v>
      </c>
      <c r="M5" s="21" t="s">
        <v>29</v>
      </c>
      <c r="N5" s="22">
        <v>0</v>
      </c>
      <c r="O5" s="21" t="s">
        <v>160</v>
      </c>
      <c r="P5" s="21" t="s">
        <v>160</v>
      </c>
      <c r="Q5" s="21" t="s">
        <v>160</v>
      </c>
      <c r="R5" s="21" t="s">
        <v>160</v>
      </c>
      <c r="S5" s="21" t="s">
        <v>29</v>
      </c>
      <c r="T5" s="22">
        <v>0</v>
      </c>
      <c r="U5" s="21" t="s">
        <v>160</v>
      </c>
      <c r="V5" s="22">
        <v>0</v>
      </c>
      <c r="W5" s="21" t="s">
        <v>29</v>
      </c>
      <c r="X5" s="21" t="s">
        <v>160</v>
      </c>
      <c r="Y5" s="21" t="s">
        <v>160</v>
      </c>
      <c r="AA5" s="12" t="s">
        <v>26</v>
      </c>
      <c r="AB5" s="5">
        <v>13</v>
      </c>
      <c r="AC5" s="1">
        <v>1</v>
      </c>
      <c r="AE5" s="12" t="s">
        <v>29</v>
      </c>
      <c r="AF5" s="5">
        <v>10</v>
      </c>
      <c r="AG5" s="1">
        <f>10/13</f>
        <v>0.76923076923076927</v>
      </c>
      <c r="AI5" s="12" t="s">
        <v>26</v>
      </c>
      <c r="AJ5" s="5">
        <v>13</v>
      </c>
      <c r="AK5" s="1">
        <v>1</v>
      </c>
    </row>
    <row r="6" spans="1:37" x14ac:dyDescent="0.25">
      <c r="A6" s="21" t="s">
        <v>31</v>
      </c>
      <c r="B6" s="21" t="s">
        <v>110</v>
      </c>
      <c r="C6" s="21" t="s">
        <v>24</v>
      </c>
      <c r="D6" s="22">
        <v>3</v>
      </c>
      <c r="E6" s="22">
        <v>0</v>
      </c>
      <c r="F6" s="22">
        <v>3</v>
      </c>
      <c r="G6" s="22">
        <v>0</v>
      </c>
      <c r="H6" s="22">
        <v>0</v>
      </c>
      <c r="I6" s="22">
        <v>3</v>
      </c>
      <c r="J6" s="21" t="s">
        <v>26</v>
      </c>
      <c r="K6" s="21" t="s">
        <v>27</v>
      </c>
      <c r="L6" s="21" t="s">
        <v>32</v>
      </c>
      <c r="M6" s="21" t="s">
        <v>29</v>
      </c>
      <c r="N6" s="22">
        <v>0</v>
      </c>
      <c r="O6" s="21" t="s">
        <v>160</v>
      </c>
      <c r="P6" s="21" t="s">
        <v>160</v>
      </c>
      <c r="Q6" s="21" t="s">
        <v>160</v>
      </c>
      <c r="R6" s="21" t="s">
        <v>160</v>
      </c>
      <c r="S6" s="21" t="s">
        <v>29</v>
      </c>
      <c r="T6" s="22">
        <v>0</v>
      </c>
      <c r="U6" s="21" t="s">
        <v>160</v>
      </c>
      <c r="V6" s="22">
        <v>0</v>
      </c>
      <c r="W6" s="21" t="s">
        <v>29</v>
      </c>
      <c r="X6" s="21" t="s">
        <v>160</v>
      </c>
      <c r="Y6" s="21" t="s">
        <v>160</v>
      </c>
      <c r="AA6" s="11" t="s">
        <v>61</v>
      </c>
      <c r="AB6" s="5">
        <v>4</v>
      </c>
      <c r="AC6" s="1"/>
      <c r="AE6" s="12" t="s">
        <v>26</v>
      </c>
      <c r="AF6" s="5">
        <v>3</v>
      </c>
      <c r="AG6" s="1">
        <f>3/13</f>
        <v>0.23076923076923078</v>
      </c>
      <c r="AI6" s="11" t="s">
        <v>61</v>
      </c>
      <c r="AJ6" s="5">
        <v>4</v>
      </c>
      <c r="AK6" s="1"/>
    </row>
    <row r="7" spans="1:37" x14ac:dyDescent="0.25">
      <c r="A7" s="21" t="s">
        <v>108</v>
      </c>
      <c r="B7" s="21" t="s">
        <v>110</v>
      </c>
      <c r="C7" s="21" t="s">
        <v>63</v>
      </c>
      <c r="D7" s="22">
        <v>12</v>
      </c>
      <c r="E7" s="22">
        <v>12</v>
      </c>
      <c r="F7" s="22">
        <v>0</v>
      </c>
      <c r="G7" s="22">
        <v>0</v>
      </c>
      <c r="H7" s="22">
        <v>2</v>
      </c>
      <c r="I7" s="22">
        <v>10</v>
      </c>
      <c r="J7" s="21" t="s">
        <v>29</v>
      </c>
      <c r="K7" s="21" t="s">
        <v>160</v>
      </c>
      <c r="L7" s="21" t="s">
        <v>160</v>
      </c>
      <c r="M7" s="21" t="s">
        <v>29</v>
      </c>
      <c r="N7" s="22">
        <v>0</v>
      </c>
      <c r="O7" s="21" t="s">
        <v>160</v>
      </c>
      <c r="P7" s="21" t="s">
        <v>160</v>
      </c>
      <c r="Q7" s="21" t="s">
        <v>160</v>
      </c>
      <c r="R7" s="21" t="s">
        <v>160</v>
      </c>
      <c r="S7" s="21" t="s">
        <v>29</v>
      </c>
      <c r="T7" s="22">
        <v>0</v>
      </c>
      <c r="U7" s="21" t="s">
        <v>160</v>
      </c>
      <c r="V7" s="22">
        <v>0</v>
      </c>
      <c r="W7" s="21" t="s">
        <v>29</v>
      </c>
      <c r="X7" s="21" t="s">
        <v>160</v>
      </c>
      <c r="Y7" s="21" t="s">
        <v>160</v>
      </c>
      <c r="AA7" s="12" t="s">
        <v>29</v>
      </c>
      <c r="AB7" s="5">
        <v>4</v>
      </c>
      <c r="AC7" s="1">
        <v>1</v>
      </c>
      <c r="AE7" s="11" t="s">
        <v>61</v>
      </c>
      <c r="AF7" s="5">
        <v>4</v>
      </c>
      <c r="AI7" s="12" t="s">
        <v>26</v>
      </c>
      <c r="AJ7" s="5">
        <v>4</v>
      </c>
      <c r="AK7" s="1"/>
    </row>
    <row r="8" spans="1:37" x14ac:dyDescent="0.25">
      <c r="A8" s="21" t="s">
        <v>108</v>
      </c>
      <c r="B8" s="21" t="s">
        <v>110</v>
      </c>
      <c r="C8" s="21" t="s">
        <v>24</v>
      </c>
      <c r="D8" s="22">
        <v>6</v>
      </c>
      <c r="E8" s="22">
        <v>0</v>
      </c>
      <c r="F8" s="22">
        <v>6</v>
      </c>
      <c r="G8" s="22">
        <v>0</v>
      </c>
      <c r="H8" s="22">
        <v>0</v>
      </c>
      <c r="I8" s="22">
        <v>6</v>
      </c>
      <c r="J8" s="21" t="s">
        <v>26</v>
      </c>
      <c r="K8" s="21" t="s">
        <v>27</v>
      </c>
      <c r="L8" s="21" t="s">
        <v>32</v>
      </c>
      <c r="M8" s="21" t="s">
        <v>26</v>
      </c>
      <c r="N8" s="22">
        <v>40</v>
      </c>
      <c r="O8" s="21" t="s">
        <v>27</v>
      </c>
      <c r="P8" s="21" t="s">
        <v>32</v>
      </c>
      <c r="Q8" s="21" t="s">
        <v>27</v>
      </c>
      <c r="R8" s="21" t="s">
        <v>32</v>
      </c>
      <c r="S8" s="21" t="s">
        <v>29</v>
      </c>
      <c r="T8" s="22">
        <v>0</v>
      </c>
      <c r="U8" s="21" t="s">
        <v>160</v>
      </c>
      <c r="V8" s="22">
        <v>0</v>
      </c>
      <c r="W8" s="21" t="s">
        <v>26</v>
      </c>
      <c r="X8" s="21" t="s">
        <v>27</v>
      </c>
      <c r="Y8" s="21" t="s">
        <v>32</v>
      </c>
      <c r="AA8" s="11" t="s">
        <v>63</v>
      </c>
      <c r="AB8" s="5">
        <v>3</v>
      </c>
      <c r="AC8" s="1"/>
      <c r="AE8" s="12" t="s">
        <v>29</v>
      </c>
      <c r="AF8" s="5">
        <v>4</v>
      </c>
      <c r="AG8" s="1">
        <v>1</v>
      </c>
      <c r="AI8" s="11" t="s">
        <v>63</v>
      </c>
      <c r="AJ8" s="5">
        <v>3</v>
      </c>
      <c r="AK8" s="1"/>
    </row>
    <row r="9" spans="1:37" x14ac:dyDescent="0.25">
      <c r="A9" s="21" t="s">
        <v>108</v>
      </c>
      <c r="B9" s="21" t="s">
        <v>110</v>
      </c>
      <c r="C9" s="21" t="s">
        <v>61</v>
      </c>
      <c r="D9" s="22">
        <v>3</v>
      </c>
      <c r="E9" s="22">
        <v>3</v>
      </c>
      <c r="F9" s="22">
        <v>0</v>
      </c>
      <c r="G9" s="22">
        <v>0</v>
      </c>
      <c r="H9" s="22">
        <v>1</v>
      </c>
      <c r="I9" s="22">
        <v>2</v>
      </c>
      <c r="J9" s="21" t="s">
        <v>26</v>
      </c>
      <c r="K9" s="21" t="s">
        <v>34</v>
      </c>
      <c r="L9" s="21" t="s">
        <v>47</v>
      </c>
      <c r="M9" s="21" t="s">
        <v>29</v>
      </c>
      <c r="N9" s="22">
        <v>0</v>
      </c>
      <c r="O9" s="21" t="s">
        <v>160</v>
      </c>
      <c r="P9" s="21" t="s">
        <v>160</v>
      </c>
      <c r="Q9" s="21" t="s">
        <v>160</v>
      </c>
      <c r="R9" s="21" t="s">
        <v>160</v>
      </c>
      <c r="S9" s="21" t="s">
        <v>29</v>
      </c>
      <c r="T9" s="22">
        <v>0</v>
      </c>
      <c r="U9" s="21" t="s">
        <v>160</v>
      </c>
      <c r="V9" s="22">
        <v>0</v>
      </c>
      <c r="W9" s="21" t="s">
        <v>26</v>
      </c>
      <c r="X9" s="21" t="s">
        <v>34</v>
      </c>
      <c r="Y9" s="21" t="s">
        <v>47</v>
      </c>
      <c r="AA9" s="12" t="s">
        <v>29</v>
      </c>
      <c r="AB9" s="5">
        <v>3</v>
      </c>
      <c r="AC9" s="1">
        <v>1</v>
      </c>
      <c r="AE9" s="11" t="s">
        <v>63</v>
      </c>
      <c r="AF9" s="5">
        <v>3</v>
      </c>
      <c r="AI9" s="12" t="s">
        <v>29</v>
      </c>
      <c r="AJ9" s="5">
        <v>3</v>
      </c>
      <c r="AK9" s="1"/>
    </row>
    <row r="10" spans="1:37" x14ac:dyDescent="0.25">
      <c r="A10" s="21" t="s">
        <v>33</v>
      </c>
      <c r="B10" s="21" t="s">
        <v>110</v>
      </c>
      <c r="C10" s="21" t="s">
        <v>24</v>
      </c>
      <c r="D10" s="22">
        <v>2</v>
      </c>
      <c r="E10" s="22">
        <v>2</v>
      </c>
      <c r="F10" s="22">
        <v>0</v>
      </c>
      <c r="G10" s="22">
        <v>0</v>
      </c>
      <c r="H10" s="22">
        <v>0</v>
      </c>
      <c r="I10" s="22">
        <v>2</v>
      </c>
      <c r="J10" s="21" t="s">
        <v>26</v>
      </c>
      <c r="K10" s="21" t="s">
        <v>34</v>
      </c>
      <c r="L10" s="21" t="s">
        <v>32</v>
      </c>
      <c r="M10" s="21" t="s">
        <v>29</v>
      </c>
      <c r="N10" s="22">
        <v>0</v>
      </c>
      <c r="O10" s="21" t="s">
        <v>160</v>
      </c>
      <c r="P10" s="21" t="s">
        <v>160</v>
      </c>
      <c r="Q10" s="21" t="s">
        <v>160</v>
      </c>
      <c r="R10" s="21" t="s">
        <v>160</v>
      </c>
      <c r="S10" s="21" t="s">
        <v>29</v>
      </c>
      <c r="T10" s="22">
        <v>0</v>
      </c>
      <c r="U10" s="21" t="s">
        <v>160</v>
      </c>
      <c r="V10" s="22">
        <v>0</v>
      </c>
      <c r="W10" s="21" t="s">
        <v>26</v>
      </c>
      <c r="X10" s="21" t="s">
        <v>34</v>
      </c>
      <c r="Y10" s="21" t="s">
        <v>32</v>
      </c>
      <c r="AA10" s="11" t="s">
        <v>66</v>
      </c>
      <c r="AB10" s="5">
        <v>1</v>
      </c>
      <c r="AC10" s="1"/>
      <c r="AE10" s="12" t="s">
        <v>29</v>
      </c>
      <c r="AF10" s="5">
        <v>3</v>
      </c>
      <c r="AI10" s="11" t="s">
        <v>66</v>
      </c>
      <c r="AJ10" s="5">
        <v>1</v>
      </c>
      <c r="AK10" s="1"/>
    </row>
    <row r="11" spans="1:37" x14ac:dyDescent="0.25">
      <c r="A11" s="21" t="s">
        <v>64</v>
      </c>
      <c r="B11" s="21" t="s">
        <v>110</v>
      </c>
      <c r="C11" s="21" t="s">
        <v>63</v>
      </c>
      <c r="D11" s="22">
        <v>6</v>
      </c>
      <c r="E11" s="22">
        <v>6</v>
      </c>
      <c r="F11" s="22">
        <v>0</v>
      </c>
      <c r="G11" s="22">
        <v>0</v>
      </c>
      <c r="H11" s="22">
        <v>1</v>
      </c>
      <c r="I11" s="22">
        <v>5</v>
      </c>
      <c r="J11" s="21" t="s">
        <v>29</v>
      </c>
      <c r="K11" s="21" t="s">
        <v>160</v>
      </c>
      <c r="L11" s="21" t="s">
        <v>160</v>
      </c>
      <c r="M11" s="21" t="s">
        <v>29</v>
      </c>
      <c r="N11" s="22">
        <v>0</v>
      </c>
      <c r="O11" s="21" t="s">
        <v>160</v>
      </c>
      <c r="P11" s="21" t="s">
        <v>160</v>
      </c>
      <c r="Q11" s="21" t="s">
        <v>160</v>
      </c>
      <c r="R11" s="21" t="s">
        <v>160</v>
      </c>
      <c r="S11" s="21" t="s">
        <v>29</v>
      </c>
      <c r="T11" s="22">
        <v>0</v>
      </c>
      <c r="U11" s="21" t="s">
        <v>160</v>
      </c>
      <c r="V11" s="22">
        <v>0</v>
      </c>
      <c r="W11" s="21" t="s">
        <v>29</v>
      </c>
      <c r="X11" s="21" t="s">
        <v>160</v>
      </c>
      <c r="Y11" s="21" t="s">
        <v>160</v>
      </c>
      <c r="AA11" s="12" t="s">
        <v>29</v>
      </c>
      <c r="AB11" s="5">
        <v>1</v>
      </c>
      <c r="AC11" s="1">
        <v>1</v>
      </c>
      <c r="AE11" s="11" t="s">
        <v>66</v>
      </c>
      <c r="AF11" s="5">
        <v>1</v>
      </c>
      <c r="AI11" s="12" t="s">
        <v>26</v>
      </c>
      <c r="AJ11" s="5">
        <v>1</v>
      </c>
      <c r="AK11" s="1"/>
    </row>
    <row r="12" spans="1:37" x14ac:dyDescent="0.25">
      <c r="A12" s="21" t="s">
        <v>35</v>
      </c>
      <c r="B12" s="21" t="s">
        <v>110</v>
      </c>
      <c r="C12" s="21" t="s">
        <v>24</v>
      </c>
      <c r="D12" s="22">
        <v>2</v>
      </c>
      <c r="E12" s="22">
        <v>2</v>
      </c>
      <c r="F12" s="22">
        <v>0</v>
      </c>
      <c r="G12" s="22">
        <v>0</v>
      </c>
      <c r="H12" s="22">
        <v>0</v>
      </c>
      <c r="I12" s="22">
        <v>2</v>
      </c>
      <c r="J12" s="21" t="s">
        <v>26</v>
      </c>
      <c r="K12" s="21" t="s">
        <v>34</v>
      </c>
      <c r="L12" s="21" t="s">
        <v>32</v>
      </c>
      <c r="M12" s="21" t="s">
        <v>26</v>
      </c>
      <c r="N12" s="22">
        <v>50</v>
      </c>
      <c r="O12" s="21" t="s">
        <v>34</v>
      </c>
      <c r="P12" s="21" t="s">
        <v>32</v>
      </c>
      <c r="Q12" s="21" t="s">
        <v>160</v>
      </c>
      <c r="R12" s="21" t="s">
        <v>160</v>
      </c>
      <c r="S12" s="21" t="s">
        <v>26</v>
      </c>
      <c r="T12" s="22">
        <v>50</v>
      </c>
      <c r="U12" s="21" t="s">
        <v>141</v>
      </c>
      <c r="V12" s="22">
        <v>2400</v>
      </c>
      <c r="W12" s="21" t="s">
        <v>26</v>
      </c>
      <c r="X12" s="21" t="s">
        <v>34</v>
      </c>
      <c r="Y12" s="21" t="s">
        <v>32</v>
      </c>
      <c r="AA12" s="10" t="s">
        <v>110</v>
      </c>
      <c r="AB12" s="5">
        <v>24</v>
      </c>
      <c r="AC12" s="1"/>
      <c r="AE12" s="12" t="s">
        <v>29</v>
      </c>
      <c r="AF12" s="5">
        <v>1</v>
      </c>
      <c r="AI12" s="10" t="s">
        <v>110</v>
      </c>
      <c r="AJ12" s="5">
        <v>24</v>
      </c>
      <c r="AK12" s="1"/>
    </row>
    <row r="13" spans="1:37" x14ac:dyDescent="0.25">
      <c r="A13" s="21" t="s">
        <v>36</v>
      </c>
      <c r="B13" s="21" t="s">
        <v>110</v>
      </c>
      <c r="C13" s="21" t="s">
        <v>24</v>
      </c>
      <c r="D13" s="22">
        <v>2</v>
      </c>
      <c r="E13" s="22">
        <v>0</v>
      </c>
      <c r="F13" s="22">
        <v>0</v>
      </c>
      <c r="G13" s="22">
        <v>2</v>
      </c>
      <c r="H13" s="22">
        <v>0</v>
      </c>
      <c r="I13" s="22">
        <v>2</v>
      </c>
      <c r="J13" s="21" t="s">
        <v>26</v>
      </c>
      <c r="K13" s="21" t="s">
        <v>37</v>
      </c>
      <c r="L13" s="21" t="s">
        <v>32</v>
      </c>
      <c r="M13" s="21" t="s">
        <v>29</v>
      </c>
      <c r="N13" s="22">
        <v>0</v>
      </c>
      <c r="O13" s="21" t="s">
        <v>160</v>
      </c>
      <c r="P13" s="21" t="s">
        <v>160</v>
      </c>
      <c r="Q13" s="21" t="s">
        <v>160</v>
      </c>
      <c r="R13" s="21" t="s">
        <v>160</v>
      </c>
      <c r="S13" s="21" t="s">
        <v>29</v>
      </c>
      <c r="T13" s="22">
        <v>0</v>
      </c>
      <c r="U13" s="21" t="s">
        <v>160</v>
      </c>
      <c r="V13" s="22">
        <v>0</v>
      </c>
      <c r="W13" s="21" t="s">
        <v>29</v>
      </c>
      <c r="X13" s="21" t="s">
        <v>160</v>
      </c>
      <c r="Y13" s="21" t="s">
        <v>160</v>
      </c>
      <c r="AA13" s="11" t="s">
        <v>24</v>
      </c>
      <c r="AB13" s="5">
        <v>14</v>
      </c>
      <c r="AC13" s="1"/>
      <c r="AE13" s="10" t="s">
        <v>110</v>
      </c>
      <c r="AF13" s="5">
        <v>24</v>
      </c>
      <c r="AI13" s="11" t="s">
        <v>24</v>
      </c>
      <c r="AJ13" s="5">
        <v>14</v>
      </c>
      <c r="AK13" s="1"/>
    </row>
    <row r="14" spans="1:37" x14ac:dyDescent="0.25">
      <c r="A14" s="21" t="s">
        <v>38</v>
      </c>
      <c r="B14" s="21" t="s">
        <v>110</v>
      </c>
      <c r="C14" s="21" t="s">
        <v>24</v>
      </c>
      <c r="D14" s="22">
        <v>2</v>
      </c>
      <c r="E14" s="22">
        <v>1</v>
      </c>
      <c r="F14" s="22">
        <v>1</v>
      </c>
      <c r="G14" s="22">
        <v>0</v>
      </c>
      <c r="H14" s="22">
        <v>0</v>
      </c>
      <c r="I14" s="22">
        <v>2</v>
      </c>
      <c r="J14" s="21" t="s">
        <v>26</v>
      </c>
      <c r="K14" s="21" t="s">
        <v>39</v>
      </c>
      <c r="L14" s="21" t="s">
        <v>32</v>
      </c>
      <c r="M14" s="21" t="s">
        <v>29</v>
      </c>
      <c r="N14" s="22">
        <v>0</v>
      </c>
      <c r="O14" s="21" t="s">
        <v>160</v>
      </c>
      <c r="P14" s="21" t="s">
        <v>160</v>
      </c>
      <c r="Q14" s="21" t="s">
        <v>160</v>
      </c>
      <c r="R14" s="21" t="s">
        <v>160</v>
      </c>
      <c r="S14" s="21" t="s">
        <v>29</v>
      </c>
      <c r="T14" s="22">
        <v>0</v>
      </c>
      <c r="U14" s="21" t="s">
        <v>160</v>
      </c>
      <c r="V14" s="22">
        <v>0</v>
      </c>
      <c r="W14" s="21" t="s">
        <v>26</v>
      </c>
      <c r="X14" s="21" t="s">
        <v>39</v>
      </c>
      <c r="Y14" s="21" t="s">
        <v>32</v>
      </c>
      <c r="AA14" s="12" t="s">
        <v>26</v>
      </c>
      <c r="AB14" s="5">
        <v>14</v>
      </c>
      <c r="AC14" s="1">
        <v>1</v>
      </c>
      <c r="AE14" s="11" t="s">
        <v>24</v>
      </c>
      <c r="AF14" s="5">
        <v>14</v>
      </c>
      <c r="AI14" s="12" t="s">
        <v>29</v>
      </c>
      <c r="AJ14" s="5">
        <v>4</v>
      </c>
      <c r="AK14" s="1">
        <f>4/14</f>
        <v>0.2857142857142857</v>
      </c>
    </row>
    <row r="15" spans="1:37" x14ac:dyDescent="0.25">
      <c r="A15" s="21" t="s">
        <v>40</v>
      </c>
      <c r="B15" s="21" t="s">
        <v>110</v>
      </c>
      <c r="C15" s="21" t="s">
        <v>24</v>
      </c>
      <c r="D15" s="22">
        <v>1</v>
      </c>
      <c r="E15" s="22">
        <v>1</v>
      </c>
      <c r="F15" s="22">
        <v>0</v>
      </c>
      <c r="G15" s="22">
        <v>0</v>
      </c>
      <c r="H15" s="22">
        <v>0</v>
      </c>
      <c r="I15" s="22">
        <v>1</v>
      </c>
      <c r="J15" s="21" t="s">
        <v>26</v>
      </c>
      <c r="K15" s="21" t="s">
        <v>34</v>
      </c>
      <c r="L15" s="21" t="s">
        <v>32</v>
      </c>
      <c r="M15" s="21" t="s">
        <v>29</v>
      </c>
      <c r="N15" s="22">
        <v>0</v>
      </c>
      <c r="O15" s="21" t="s">
        <v>160</v>
      </c>
      <c r="P15" s="21" t="s">
        <v>160</v>
      </c>
      <c r="Q15" s="21" t="s">
        <v>160</v>
      </c>
      <c r="R15" s="21" t="s">
        <v>160</v>
      </c>
      <c r="S15" s="21" t="s">
        <v>29</v>
      </c>
      <c r="T15" s="22">
        <v>0</v>
      </c>
      <c r="U15" s="21" t="s">
        <v>160</v>
      </c>
      <c r="V15" s="22">
        <v>0</v>
      </c>
      <c r="W15" s="21" t="s">
        <v>29</v>
      </c>
      <c r="X15" s="21" t="s">
        <v>160</v>
      </c>
      <c r="Y15" s="21" t="s">
        <v>160</v>
      </c>
      <c r="AA15" s="11" t="s">
        <v>61</v>
      </c>
      <c r="AB15" s="5">
        <v>3</v>
      </c>
      <c r="AE15" s="12" t="s">
        <v>29</v>
      </c>
      <c r="AF15" s="5">
        <v>8</v>
      </c>
      <c r="AG15" s="1">
        <f>8/14</f>
        <v>0.5714285714285714</v>
      </c>
      <c r="AI15" s="12" t="s">
        <v>26</v>
      </c>
      <c r="AJ15" s="5">
        <v>10</v>
      </c>
      <c r="AK15" s="1">
        <f>10/14</f>
        <v>0.7142857142857143</v>
      </c>
    </row>
    <row r="16" spans="1:37" x14ac:dyDescent="0.25">
      <c r="A16" s="21" t="s">
        <v>40</v>
      </c>
      <c r="B16" s="21" t="s">
        <v>110</v>
      </c>
      <c r="C16" s="21" t="s">
        <v>61</v>
      </c>
      <c r="D16" s="22">
        <v>2</v>
      </c>
      <c r="E16" s="22">
        <v>2</v>
      </c>
      <c r="F16" s="22">
        <v>0</v>
      </c>
      <c r="G16" s="22">
        <v>0</v>
      </c>
      <c r="H16" s="22">
        <v>1</v>
      </c>
      <c r="I16" s="22">
        <v>1</v>
      </c>
      <c r="J16" s="21" t="s">
        <v>26</v>
      </c>
      <c r="K16" s="21" t="s">
        <v>34</v>
      </c>
      <c r="L16" s="21" t="s">
        <v>47</v>
      </c>
      <c r="M16" s="21" t="s">
        <v>29</v>
      </c>
      <c r="N16" s="22">
        <v>0</v>
      </c>
      <c r="O16" s="21" t="s">
        <v>160</v>
      </c>
      <c r="P16" s="21" t="s">
        <v>160</v>
      </c>
      <c r="Q16" s="21" t="s">
        <v>160</v>
      </c>
      <c r="R16" s="21" t="s">
        <v>160</v>
      </c>
      <c r="S16" s="21" t="s">
        <v>29</v>
      </c>
      <c r="T16" s="22">
        <v>0</v>
      </c>
      <c r="U16" s="21" t="s">
        <v>160</v>
      </c>
      <c r="V16" s="22">
        <v>0</v>
      </c>
      <c r="W16" s="21" t="s">
        <v>26</v>
      </c>
      <c r="X16" s="21" t="s">
        <v>34</v>
      </c>
      <c r="Y16" s="21" t="s">
        <v>47</v>
      </c>
      <c r="AA16" s="12" t="s">
        <v>29</v>
      </c>
      <c r="AB16" s="5">
        <v>1</v>
      </c>
      <c r="AC16" s="1">
        <f>1/3</f>
        <v>0.33333333333333331</v>
      </c>
      <c r="AE16" s="12" t="s">
        <v>26</v>
      </c>
      <c r="AF16" s="5">
        <v>6</v>
      </c>
      <c r="AG16" s="1">
        <f>6/14</f>
        <v>0.42857142857142855</v>
      </c>
      <c r="AI16" s="11" t="s">
        <v>61</v>
      </c>
      <c r="AJ16" s="5">
        <v>3</v>
      </c>
    </row>
    <row r="17" spans="1:36" x14ac:dyDescent="0.25">
      <c r="A17" s="21" t="s">
        <v>41</v>
      </c>
      <c r="B17" s="21" t="s">
        <v>110</v>
      </c>
      <c r="C17" s="21" t="s">
        <v>63</v>
      </c>
      <c r="D17" s="22">
        <v>30</v>
      </c>
      <c r="E17" s="22">
        <v>30</v>
      </c>
      <c r="F17" s="22">
        <v>0</v>
      </c>
      <c r="G17" s="22">
        <v>0</v>
      </c>
      <c r="H17" s="22">
        <v>4</v>
      </c>
      <c r="I17" s="22">
        <v>26</v>
      </c>
      <c r="J17" s="21" t="s">
        <v>29</v>
      </c>
      <c r="K17" s="21" t="s">
        <v>160</v>
      </c>
      <c r="L17" s="21" t="s">
        <v>160</v>
      </c>
      <c r="M17" s="21" t="s">
        <v>29</v>
      </c>
      <c r="N17" s="22">
        <v>0</v>
      </c>
      <c r="O17" s="21" t="s">
        <v>160</v>
      </c>
      <c r="P17" s="21" t="s">
        <v>160</v>
      </c>
      <c r="Q17" s="21" t="s">
        <v>160</v>
      </c>
      <c r="R17" s="21" t="s">
        <v>160</v>
      </c>
      <c r="S17" s="21" t="s">
        <v>29</v>
      </c>
      <c r="T17" s="22">
        <v>0</v>
      </c>
      <c r="U17" s="21" t="s">
        <v>160</v>
      </c>
      <c r="V17" s="22">
        <v>0</v>
      </c>
      <c r="W17" s="21" t="s">
        <v>29</v>
      </c>
      <c r="X17" s="21" t="s">
        <v>160</v>
      </c>
      <c r="Y17" s="21" t="s">
        <v>160</v>
      </c>
      <c r="AA17" s="12" t="s">
        <v>26</v>
      </c>
      <c r="AB17" s="5">
        <v>2</v>
      </c>
      <c r="AC17" s="1">
        <f>2/3</f>
        <v>0.66666666666666663</v>
      </c>
      <c r="AE17" s="11" t="s">
        <v>61</v>
      </c>
      <c r="AF17" s="5">
        <v>3</v>
      </c>
      <c r="AI17" s="12" t="s">
        <v>26</v>
      </c>
      <c r="AJ17" s="5">
        <v>3</v>
      </c>
    </row>
    <row r="18" spans="1:36" x14ac:dyDescent="0.25">
      <c r="A18" s="21" t="s">
        <v>41</v>
      </c>
      <c r="B18" s="21" t="s">
        <v>110</v>
      </c>
      <c r="C18" s="21" t="s">
        <v>24</v>
      </c>
      <c r="D18" s="22">
        <v>3</v>
      </c>
      <c r="E18" s="22">
        <v>0</v>
      </c>
      <c r="F18" s="22">
        <v>0</v>
      </c>
      <c r="G18" s="22">
        <v>3</v>
      </c>
      <c r="H18" s="22">
        <v>0</v>
      </c>
      <c r="I18" s="22">
        <v>3</v>
      </c>
      <c r="J18" s="21" t="s">
        <v>26</v>
      </c>
      <c r="K18" s="21" t="s">
        <v>37</v>
      </c>
      <c r="L18" s="21" t="s">
        <v>32</v>
      </c>
      <c r="M18" s="21" t="s">
        <v>29</v>
      </c>
      <c r="N18" s="22">
        <v>0</v>
      </c>
      <c r="O18" s="21" t="s">
        <v>160</v>
      </c>
      <c r="P18" s="21" t="s">
        <v>160</v>
      </c>
      <c r="Q18" s="21" t="s">
        <v>160</v>
      </c>
      <c r="R18" s="21" t="s">
        <v>160</v>
      </c>
      <c r="S18" s="21" t="s">
        <v>29</v>
      </c>
      <c r="T18" s="22">
        <v>0</v>
      </c>
      <c r="U18" s="21" t="s">
        <v>160</v>
      </c>
      <c r="V18" s="22">
        <v>0</v>
      </c>
      <c r="W18" s="21" t="s">
        <v>26</v>
      </c>
      <c r="X18" s="21" t="s">
        <v>37</v>
      </c>
      <c r="Y18" s="21" t="s">
        <v>32</v>
      </c>
      <c r="AA18" s="11" t="s">
        <v>63</v>
      </c>
      <c r="AB18" s="5">
        <v>7</v>
      </c>
      <c r="AE18" s="12" t="s">
        <v>29</v>
      </c>
      <c r="AF18" s="5">
        <v>3</v>
      </c>
      <c r="AI18" s="11" t="s">
        <v>63</v>
      </c>
      <c r="AJ18" s="5">
        <v>7</v>
      </c>
    </row>
    <row r="19" spans="1:36" x14ac:dyDescent="0.25">
      <c r="A19" s="21" t="s">
        <v>42</v>
      </c>
      <c r="B19" s="21" t="s">
        <v>110</v>
      </c>
      <c r="C19" s="21" t="s">
        <v>24</v>
      </c>
      <c r="D19" s="22">
        <v>3</v>
      </c>
      <c r="E19" s="22">
        <v>3</v>
      </c>
      <c r="F19" s="22">
        <v>0</v>
      </c>
      <c r="G19" s="22">
        <v>0</v>
      </c>
      <c r="H19" s="22">
        <v>0</v>
      </c>
      <c r="I19" s="22">
        <v>3</v>
      </c>
      <c r="J19" s="21" t="s">
        <v>26</v>
      </c>
      <c r="K19" s="21" t="s">
        <v>34</v>
      </c>
      <c r="L19" s="21" t="s">
        <v>32</v>
      </c>
      <c r="M19" s="21" t="s">
        <v>26</v>
      </c>
      <c r="N19" s="22">
        <v>30</v>
      </c>
      <c r="O19" s="21" t="s">
        <v>34</v>
      </c>
      <c r="P19" s="21" t="s">
        <v>32</v>
      </c>
      <c r="Q19" s="21" t="s">
        <v>160</v>
      </c>
      <c r="R19" s="21" t="s">
        <v>160</v>
      </c>
      <c r="S19" s="21" t="s">
        <v>29</v>
      </c>
      <c r="T19" s="22">
        <v>0</v>
      </c>
      <c r="U19" s="21" t="s">
        <v>160</v>
      </c>
      <c r="V19" s="22">
        <v>0</v>
      </c>
      <c r="W19" s="21" t="s">
        <v>26</v>
      </c>
      <c r="X19" s="21" t="s">
        <v>34</v>
      </c>
      <c r="Y19" s="21" t="s">
        <v>32</v>
      </c>
      <c r="AA19" s="12" t="s">
        <v>29</v>
      </c>
      <c r="AB19" s="5">
        <v>7</v>
      </c>
      <c r="AE19" s="11" t="s">
        <v>63</v>
      </c>
      <c r="AF19" s="5">
        <v>7</v>
      </c>
      <c r="AI19" s="12" t="s">
        <v>29</v>
      </c>
      <c r="AJ19" s="5">
        <v>7</v>
      </c>
    </row>
    <row r="20" spans="1:36" x14ac:dyDescent="0.25">
      <c r="A20" s="21" t="s">
        <v>161</v>
      </c>
      <c r="B20" s="21" t="s">
        <v>110</v>
      </c>
      <c r="C20" s="21" t="s">
        <v>63</v>
      </c>
      <c r="D20" s="22">
        <v>12</v>
      </c>
      <c r="E20" s="22">
        <v>12</v>
      </c>
      <c r="F20" s="22">
        <v>0</v>
      </c>
      <c r="G20" s="22">
        <v>0</v>
      </c>
      <c r="H20" s="22">
        <v>0</v>
      </c>
      <c r="I20" s="22">
        <v>12</v>
      </c>
      <c r="J20" s="21" t="s">
        <v>29</v>
      </c>
      <c r="K20" s="21" t="s">
        <v>160</v>
      </c>
      <c r="L20" s="21" t="s">
        <v>160</v>
      </c>
      <c r="M20" s="21" t="s">
        <v>29</v>
      </c>
      <c r="N20" s="22">
        <v>0</v>
      </c>
      <c r="O20" s="21" t="s">
        <v>160</v>
      </c>
      <c r="P20" s="21" t="s">
        <v>160</v>
      </c>
      <c r="Q20" s="21" t="s">
        <v>160</v>
      </c>
      <c r="R20" s="21" t="s">
        <v>160</v>
      </c>
      <c r="S20" s="21" t="s">
        <v>29</v>
      </c>
      <c r="T20" s="22">
        <v>0</v>
      </c>
      <c r="U20" s="21" t="s">
        <v>160</v>
      </c>
      <c r="V20" s="22">
        <v>0</v>
      </c>
      <c r="W20" s="21" t="s">
        <v>29</v>
      </c>
      <c r="X20" s="21" t="s">
        <v>160</v>
      </c>
      <c r="Y20" s="21" t="s">
        <v>160</v>
      </c>
      <c r="AA20" s="10" t="s">
        <v>159</v>
      </c>
      <c r="AB20" s="5"/>
      <c r="AE20" s="12" t="s">
        <v>29</v>
      </c>
      <c r="AF20" s="5">
        <v>7</v>
      </c>
      <c r="AI20" s="10" t="s">
        <v>159</v>
      </c>
      <c r="AJ20" s="5"/>
    </row>
    <row r="21" spans="1:36" x14ac:dyDescent="0.25">
      <c r="A21" s="21" t="s">
        <v>161</v>
      </c>
      <c r="B21" s="21" t="s">
        <v>110</v>
      </c>
      <c r="C21" s="21" t="s">
        <v>24</v>
      </c>
      <c r="D21" s="22">
        <v>1</v>
      </c>
      <c r="E21" s="22">
        <v>0</v>
      </c>
      <c r="F21" s="22">
        <v>1</v>
      </c>
      <c r="G21" s="22">
        <v>0</v>
      </c>
      <c r="H21" s="22">
        <v>0</v>
      </c>
      <c r="I21" s="22">
        <v>1</v>
      </c>
      <c r="J21" s="21" t="s">
        <v>26</v>
      </c>
      <c r="K21" s="21" t="s">
        <v>39</v>
      </c>
      <c r="L21" s="21" t="s">
        <v>32</v>
      </c>
      <c r="M21" s="21" t="s">
        <v>29</v>
      </c>
      <c r="N21" s="22">
        <v>0</v>
      </c>
      <c r="O21" s="21" t="s">
        <v>160</v>
      </c>
      <c r="P21" s="21" t="s">
        <v>160</v>
      </c>
      <c r="Q21" s="21" t="s">
        <v>160</v>
      </c>
      <c r="R21" s="21" t="s">
        <v>160</v>
      </c>
      <c r="S21" s="21" t="s">
        <v>29</v>
      </c>
      <c r="T21" s="22">
        <v>0</v>
      </c>
      <c r="U21" s="21" t="s">
        <v>160</v>
      </c>
      <c r="V21" s="22">
        <v>0</v>
      </c>
      <c r="W21" s="21" t="s">
        <v>29</v>
      </c>
      <c r="X21" s="21" t="s">
        <v>160</v>
      </c>
      <c r="Y21" s="21" t="s">
        <v>160</v>
      </c>
      <c r="AA21" s="11" t="s">
        <v>159</v>
      </c>
      <c r="AB21" s="5"/>
      <c r="AE21" s="10" t="s">
        <v>159</v>
      </c>
      <c r="AF21" s="5"/>
      <c r="AI21" s="11" t="s">
        <v>159</v>
      </c>
      <c r="AJ21" s="5"/>
    </row>
    <row r="22" spans="1:36" x14ac:dyDescent="0.25">
      <c r="A22" s="21" t="s">
        <v>43</v>
      </c>
      <c r="B22" s="21" t="s">
        <v>110</v>
      </c>
      <c r="C22" s="21" t="s">
        <v>24</v>
      </c>
      <c r="D22" s="22">
        <v>1</v>
      </c>
      <c r="E22" s="22">
        <v>0</v>
      </c>
      <c r="F22" s="22">
        <v>0</v>
      </c>
      <c r="G22" s="22">
        <v>1</v>
      </c>
      <c r="H22" s="22">
        <v>1</v>
      </c>
      <c r="I22" s="22">
        <v>0</v>
      </c>
      <c r="J22" s="21" t="s">
        <v>26</v>
      </c>
      <c r="K22" s="21" t="s">
        <v>37</v>
      </c>
      <c r="L22" s="21" t="s">
        <v>44</v>
      </c>
      <c r="M22" s="21" t="s">
        <v>29</v>
      </c>
      <c r="N22" s="22">
        <v>0</v>
      </c>
      <c r="O22" s="21" t="s">
        <v>160</v>
      </c>
      <c r="P22" s="21" t="s">
        <v>160</v>
      </c>
      <c r="Q22" s="21" t="s">
        <v>160</v>
      </c>
      <c r="R22" s="21" t="s">
        <v>160</v>
      </c>
      <c r="S22" s="21" t="s">
        <v>29</v>
      </c>
      <c r="T22" s="22">
        <v>0</v>
      </c>
      <c r="U22" s="21" t="s">
        <v>160</v>
      </c>
      <c r="V22" s="22">
        <v>0</v>
      </c>
      <c r="W22" s="21" t="s">
        <v>26</v>
      </c>
      <c r="X22" s="21" t="s">
        <v>37</v>
      </c>
      <c r="Y22" s="21" t="s">
        <v>44</v>
      </c>
      <c r="AA22" s="12" t="s">
        <v>159</v>
      </c>
      <c r="AB22" s="5"/>
      <c r="AE22" s="11" t="s">
        <v>159</v>
      </c>
      <c r="AF22" s="5"/>
      <c r="AI22" s="12" t="s">
        <v>159</v>
      </c>
      <c r="AJ22" s="5"/>
    </row>
    <row r="23" spans="1:36" x14ac:dyDescent="0.25">
      <c r="A23" s="21" t="s">
        <v>45</v>
      </c>
      <c r="B23" s="21" t="s">
        <v>110</v>
      </c>
      <c r="C23" s="21" t="s">
        <v>63</v>
      </c>
      <c r="D23" s="22">
        <v>25</v>
      </c>
      <c r="E23" s="22">
        <v>25</v>
      </c>
      <c r="F23" s="22">
        <v>0</v>
      </c>
      <c r="G23" s="22">
        <v>0</v>
      </c>
      <c r="H23" s="22">
        <v>3</v>
      </c>
      <c r="I23" s="22">
        <v>22</v>
      </c>
      <c r="J23" s="21" t="s">
        <v>29</v>
      </c>
      <c r="K23" s="21" t="s">
        <v>160</v>
      </c>
      <c r="L23" s="21" t="s">
        <v>160</v>
      </c>
      <c r="M23" s="21" t="s">
        <v>29</v>
      </c>
      <c r="N23" s="22">
        <v>0</v>
      </c>
      <c r="O23" s="21" t="s">
        <v>160</v>
      </c>
      <c r="P23" s="21" t="s">
        <v>160</v>
      </c>
      <c r="Q23" s="21" t="s">
        <v>160</v>
      </c>
      <c r="R23" s="21" t="s">
        <v>160</v>
      </c>
      <c r="S23" s="21" t="s">
        <v>29</v>
      </c>
      <c r="T23" s="22">
        <v>0</v>
      </c>
      <c r="U23" s="21" t="s">
        <v>160</v>
      </c>
      <c r="V23" s="22">
        <v>0</v>
      </c>
      <c r="W23" s="21" t="s">
        <v>29</v>
      </c>
      <c r="X23" s="21" t="s">
        <v>160</v>
      </c>
      <c r="Y23" s="21" t="s">
        <v>160</v>
      </c>
      <c r="AA23" s="10" t="s">
        <v>113</v>
      </c>
      <c r="AB23" s="5">
        <v>45</v>
      </c>
      <c r="AE23" s="12" t="s">
        <v>159</v>
      </c>
      <c r="AF23" s="5"/>
      <c r="AI23" s="10" t="s">
        <v>113</v>
      </c>
      <c r="AJ23" s="5">
        <v>45</v>
      </c>
    </row>
    <row r="24" spans="1:36" x14ac:dyDescent="0.25">
      <c r="A24" s="21" t="s">
        <v>45</v>
      </c>
      <c r="B24" s="21" t="s">
        <v>110</v>
      </c>
      <c r="C24" s="21" t="s">
        <v>61</v>
      </c>
      <c r="D24" s="22">
        <v>4</v>
      </c>
      <c r="E24" s="22">
        <v>4</v>
      </c>
      <c r="F24" s="22">
        <v>0</v>
      </c>
      <c r="G24" s="22">
        <v>0</v>
      </c>
      <c r="H24" s="22">
        <v>2</v>
      </c>
      <c r="I24" s="22">
        <v>2</v>
      </c>
      <c r="J24" s="21" t="s">
        <v>29</v>
      </c>
      <c r="K24" s="21" t="s">
        <v>160</v>
      </c>
      <c r="L24" s="21" t="s">
        <v>160</v>
      </c>
      <c r="M24" s="21" t="s">
        <v>29</v>
      </c>
      <c r="N24" s="22">
        <v>0</v>
      </c>
      <c r="O24" s="21" t="s">
        <v>160</v>
      </c>
      <c r="P24" s="21" t="s">
        <v>160</v>
      </c>
      <c r="Q24" s="21" t="s">
        <v>160</v>
      </c>
      <c r="R24" s="21" t="s">
        <v>160</v>
      </c>
      <c r="S24" s="21" t="s">
        <v>29</v>
      </c>
      <c r="T24" s="22">
        <v>0</v>
      </c>
      <c r="U24" s="21" t="s">
        <v>160</v>
      </c>
      <c r="V24" s="22">
        <v>0</v>
      </c>
      <c r="W24" s="21" t="s">
        <v>26</v>
      </c>
      <c r="X24" s="21" t="s">
        <v>34</v>
      </c>
      <c r="Y24" s="21" t="s">
        <v>32</v>
      </c>
      <c r="AE24" s="10" t="s">
        <v>113</v>
      </c>
      <c r="AF24" s="5">
        <v>45</v>
      </c>
    </row>
    <row r="25" spans="1:36" x14ac:dyDescent="0.25">
      <c r="A25" s="21" t="s">
        <v>45</v>
      </c>
      <c r="B25" s="21" t="s">
        <v>110</v>
      </c>
      <c r="C25" s="21" t="s">
        <v>24</v>
      </c>
      <c r="D25" s="22">
        <v>6</v>
      </c>
      <c r="E25" s="22">
        <v>4</v>
      </c>
      <c r="F25" s="22">
        <v>0</v>
      </c>
      <c r="G25" s="22">
        <v>2</v>
      </c>
      <c r="H25" s="22">
        <v>0</v>
      </c>
      <c r="I25" s="22">
        <v>6</v>
      </c>
      <c r="J25" s="21" t="s">
        <v>26</v>
      </c>
      <c r="K25" s="21" t="s">
        <v>46</v>
      </c>
      <c r="L25" s="21" t="s">
        <v>32</v>
      </c>
      <c r="M25" s="21" t="s">
        <v>26</v>
      </c>
      <c r="N25" s="22">
        <v>80</v>
      </c>
      <c r="O25" s="21" t="s">
        <v>34</v>
      </c>
      <c r="P25" s="21" t="s">
        <v>32</v>
      </c>
      <c r="Q25" s="21" t="s">
        <v>160</v>
      </c>
      <c r="R25" s="21" t="s">
        <v>160</v>
      </c>
      <c r="S25" s="21" t="s">
        <v>29</v>
      </c>
      <c r="T25" s="22">
        <v>0</v>
      </c>
      <c r="U25" s="21" t="s">
        <v>160</v>
      </c>
      <c r="V25" s="22">
        <v>0</v>
      </c>
      <c r="W25" s="21" t="s">
        <v>26</v>
      </c>
      <c r="X25" s="21" t="s">
        <v>34</v>
      </c>
      <c r="Y25" s="21" t="s">
        <v>44</v>
      </c>
    </row>
    <row r="26" spans="1:36" x14ac:dyDescent="0.25">
      <c r="A26" s="21" t="s">
        <v>48</v>
      </c>
      <c r="B26" s="21" t="s">
        <v>111</v>
      </c>
      <c r="C26" s="21" t="s">
        <v>24</v>
      </c>
      <c r="D26" s="22">
        <v>1</v>
      </c>
      <c r="E26" s="22">
        <v>1</v>
      </c>
      <c r="F26" s="22">
        <v>0</v>
      </c>
      <c r="G26" s="22">
        <v>0</v>
      </c>
      <c r="H26" s="22">
        <v>1</v>
      </c>
      <c r="I26" s="22">
        <v>0</v>
      </c>
      <c r="J26" s="21" t="s">
        <v>26</v>
      </c>
      <c r="K26" s="21" t="s">
        <v>34</v>
      </c>
      <c r="L26" s="21" t="s">
        <v>44</v>
      </c>
      <c r="M26" s="21" t="s">
        <v>29</v>
      </c>
      <c r="N26" s="22">
        <v>0</v>
      </c>
      <c r="O26" s="21" t="s">
        <v>160</v>
      </c>
      <c r="P26" s="21" t="s">
        <v>160</v>
      </c>
      <c r="Q26" s="21" t="s">
        <v>160</v>
      </c>
      <c r="R26" s="21" t="s">
        <v>160</v>
      </c>
      <c r="S26" s="21" t="s">
        <v>29</v>
      </c>
      <c r="T26" s="22">
        <v>0</v>
      </c>
      <c r="U26" s="21" t="s">
        <v>160</v>
      </c>
      <c r="V26" s="22">
        <v>0</v>
      </c>
      <c r="W26" s="21" t="s">
        <v>26</v>
      </c>
      <c r="X26" s="21" t="s">
        <v>34</v>
      </c>
      <c r="Y26" s="21" t="s">
        <v>44</v>
      </c>
    </row>
    <row r="27" spans="1:36" x14ac:dyDescent="0.25">
      <c r="A27" s="21" t="s">
        <v>49</v>
      </c>
      <c r="B27" s="21" t="s">
        <v>111</v>
      </c>
      <c r="C27" s="21" t="s">
        <v>24</v>
      </c>
      <c r="D27" s="22">
        <v>4</v>
      </c>
      <c r="E27" s="22">
        <v>4</v>
      </c>
      <c r="F27" s="22">
        <v>0</v>
      </c>
      <c r="G27" s="22">
        <v>0</v>
      </c>
      <c r="H27" s="22">
        <v>2</v>
      </c>
      <c r="I27" s="22">
        <v>2</v>
      </c>
      <c r="J27" s="21" t="s">
        <v>26</v>
      </c>
      <c r="K27" s="21" t="s">
        <v>34</v>
      </c>
      <c r="L27" s="21" t="s">
        <v>47</v>
      </c>
      <c r="M27" s="21" t="s">
        <v>29</v>
      </c>
      <c r="N27" s="22">
        <v>0</v>
      </c>
      <c r="O27" s="21" t="s">
        <v>160</v>
      </c>
      <c r="P27" s="21" t="s">
        <v>160</v>
      </c>
      <c r="Q27" s="21" t="s">
        <v>160</v>
      </c>
      <c r="R27" s="21" t="s">
        <v>160</v>
      </c>
      <c r="S27" s="21" t="s">
        <v>29</v>
      </c>
      <c r="T27" s="22">
        <v>0</v>
      </c>
      <c r="U27" s="21" t="s">
        <v>160</v>
      </c>
      <c r="V27" s="22">
        <v>0</v>
      </c>
      <c r="W27" s="21" t="s">
        <v>26</v>
      </c>
      <c r="X27" s="21" t="s">
        <v>34</v>
      </c>
      <c r="Y27" s="21" t="s">
        <v>47</v>
      </c>
      <c r="AB27" s="23" t="s">
        <v>111</v>
      </c>
      <c r="AE27" t="s">
        <v>110</v>
      </c>
    </row>
    <row r="28" spans="1:36" x14ac:dyDescent="0.25">
      <c r="A28" s="21" t="s">
        <v>50</v>
      </c>
      <c r="B28" s="21" t="s">
        <v>111</v>
      </c>
      <c r="C28" s="21" t="s">
        <v>24</v>
      </c>
      <c r="D28" s="22">
        <v>5</v>
      </c>
      <c r="E28" s="22">
        <v>5</v>
      </c>
      <c r="F28" s="22">
        <v>0</v>
      </c>
      <c r="G28" s="22">
        <v>0</v>
      </c>
      <c r="H28" s="22">
        <v>2</v>
      </c>
      <c r="I28" s="22">
        <v>3</v>
      </c>
      <c r="J28" s="21" t="s">
        <v>26</v>
      </c>
      <c r="K28" s="21" t="s">
        <v>27</v>
      </c>
      <c r="L28" s="21" t="s">
        <v>47</v>
      </c>
      <c r="M28" s="21" t="s">
        <v>26</v>
      </c>
      <c r="N28" s="22">
        <v>50</v>
      </c>
      <c r="O28" s="21" t="s">
        <v>34</v>
      </c>
      <c r="P28" s="21" t="s">
        <v>47</v>
      </c>
      <c r="Q28" s="21" t="s">
        <v>160</v>
      </c>
      <c r="R28" s="21" t="s">
        <v>160</v>
      </c>
      <c r="S28" s="21" t="s">
        <v>29</v>
      </c>
      <c r="T28" s="22">
        <v>0</v>
      </c>
      <c r="U28" s="21" t="s">
        <v>160</v>
      </c>
      <c r="V28" s="22">
        <v>0</v>
      </c>
      <c r="W28" s="21" t="s">
        <v>26</v>
      </c>
      <c r="X28" s="21" t="s">
        <v>27</v>
      </c>
      <c r="Y28" s="21" t="s">
        <v>47</v>
      </c>
      <c r="AB28" s="23" t="s">
        <v>119</v>
      </c>
      <c r="AC28" s="23" t="s">
        <v>83</v>
      </c>
      <c r="AD28" s="23" t="s">
        <v>164</v>
      </c>
      <c r="AE28" s="23" t="s">
        <v>119</v>
      </c>
      <c r="AF28" s="23" t="s">
        <v>83</v>
      </c>
      <c r="AG28" s="23" t="s">
        <v>164</v>
      </c>
    </row>
    <row r="29" spans="1:36" x14ac:dyDescent="0.25">
      <c r="A29" s="21" t="s">
        <v>51</v>
      </c>
      <c r="B29" s="21" t="s">
        <v>111</v>
      </c>
      <c r="C29" s="21" t="s">
        <v>24</v>
      </c>
      <c r="D29" s="22">
        <v>5</v>
      </c>
      <c r="E29" s="22">
        <v>5</v>
      </c>
      <c r="F29" s="22">
        <v>0</v>
      </c>
      <c r="G29" s="22">
        <v>0</v>
      </c>
      <c r="H29" s="22">
        <v>2</v>
      </c>
      <c r="I29" s="22">
        <v>3</v>
      </c>
      <c r="J29" s="21" t="s">
        <v>26</v>
      </c>
      <c r="K29" s="21" t="s">
        <v>34</v>
      </c>
      <c r="L29" s="21" t="s">
        <v>47</v>
      </c>
      <c r="M29" s="21" t="s">
        <v>29</v>
      </c>
      <c r="N29" s="22">
        <v>0</v>
      </c>
      <c r="O29" s="21" t="s">
        <v>160</v>
      </c>
      <c r="P29" s="21" t="s">
        <v>160</v>
      </c>
      <c r="Q29" s="21" t="s">
        <v>160</v>
      </c>
      <c r="R29" s="21" t="s">
        <v>160</v>
      </c>
      <c r="S29" s="21" t="s">
        <v>29</v>
      </c>
      <c r="T29" s="22">
        <v>0</v>
      </c>
      <c r="U29" s="21" t="s">
        <v>160</v>
      </c>
      <c r="V29" s="22">
        <v>0</v>
      </c>
      <c r="W29" s="21" t="s">
        <v>26</v>
      </c>
      <c r="X29" s="21" t="s">
        <v>34</v>
      </c>
      <c r="Y29" s="21" t="s">
        <v>47</v>
      </c>
      <c r="AA29" s="24" t="s">
        <v>24</v>
      </c>
      <c r="AB29" s="1">
        <v>1</v>
      </c>
      <c r="AC29" s="1">
        <v>0.77</v>
      </c>
      <c r="AD29" s="1">
        <v>1</v>
      </c>
      <c r="AE29" s="1">
        <v>1</v>
      </c>
      <c r="AF29" s="1">
        <v>0.43</v>
      </c>
      <c r="AG29" s="1">
        <v>0.71</v>
      </c>
    </row>
    <row r="30" spans="1:36" x14ac:dyDescent="0.25">
      <c r="A30" s="21" t="s">
        <v>52</v>
      </c>
      <c r="B30" s="21" t="s">
        <v>111</v>
      </c>
      <c r="C30" s="21" t="s">
        <v>61</v>
      </c>
      <c r="D30" s="22">
        <v>2</v>
      </c>
      <c r="E30" s="22">
        <v>2</v>
      </c>
      <c r="F30" s="22">
        <v>0</v>
      </c>
      <c r="G30" s="22">
        <v>0</v>
      </c>
      <c r="H30" s="22">
        <v>1</v>
      </c>
      <c r="I30" s="22">
        <v>1</v>
      </c>
      <c r="J30" s="21" t="s">
        <v>29</v>
      </c>
      <c r="K30" s="21" t="s">
        <v>160</v>
      </c>
      <c r="L30" s="21" t="s">
        <v>160</v>
      </c>
      <c r="M30" s="21" t="s">
        <v>29</v>
      </c>
      <c r="N30" s="22">
        <v>0</v>
      </c>
      <c r="O30" s="21" t="s">
        <v>160</v>
      </c>
      <c r="P30" s="21" t="s">
        <v>160</v>
      </c>
      <c r="Q30" s="21" t="s">
        <v>160</v>
      </c>
      <c r="R30" s="21" t="s">
        <v>160</v>
      </c>
      <c r="S30" s="21" t="s">
        <v>29</v>
      </c>
      <c r="T30" s="22">
        <v>0</v>
      </c>
      <c r="U30" s="21" t="s">
        <v>160</v>
      </c>
      <c r="V30" s="22">
        <v>0</v>
      </c>
      <c r="W30" s="21" t="s">
        <v>26</v>
      </c>
      <c r="X30" s="21" t="s">
        <v>34</v>
      </c>
      <c r="Y30" s="21" t="s">
        <v>47</v>
      </c>
      <c r="AA30" s="24" t="s">
        <v>61</v>
      </c>
      <c r="AB30" s="1">
        <v>0</v>
      </c>
      <c r="AC30" s="1">
        <v>0</v>
      </c>
      <c r="AD30" s="1">
        <v>1</v>
      </c>
      <c r="AE30" s="1">
        <v>0.67</v>
      </c>
      <c r="AF30" s="1">
        <v>0</v>
      </c>
      <c r="AG30" s="1">
        <v>1</v>
      </c>
    </row>
    <row r="31" spans="1:36" x14ac:dyDescent="0.25">
      <c r="A31" s="21" t="s">
        <v>52</v>
      </c>
      <c r="B31" s="21" t="s">
        <v>111</v>
      </c>
      <c r="C31" s="21" t="s">
        <v>24</v>
      </c>
      <c r="D31" s="22">
        <v>5</v>
      </c>
      <c r="E31" s="22">
        <v>5</v>
      </c>
      <c r="F31" s="22">
        <v>0</v>
      </c>
      <c r="G31" s="22">
        <v>0</v>
      </c>
      <c r="H31" s="22">
        <v>2</v>
      </c>
      <c r="I31" s="22">
        <v>3</v>
      </c>
      <c r="J31" s="21" t="s">
        <v>26</v>
      </c>
      <c r="K31" s="21" t="s">
        <v>34</v>
      </c>
      <c r="L31" s="21" t="s">
        <v>47</v>
      </c>
      <c r="M31" s="21" t="s">
        <v>26</v>
      </c>
      <c r="N31" s="22">
        <v>0</v>
      </c>
      <c r="O31" s="21" t="s">
        <v>160</v>
      </c>
      <c r="P31" s="21" t="s">
        <v>160</v>
      </c>
      <c r="Q31" s="21" t="s">
        <v>160</v>
      </c>
      <c r="R31" s="21" t="s">
        <v>160</v>
      </c>
      <c r="S31" s="21" t="s">
        <v>26</v>
      </c>
      <c r="T31" s="22">
        <v>20</v>
      </c>
      <c r="U31" s="21" t="s">
        <v>141</v>
      </c>
      <c r="V31" s="22">
        <v>2400</v>
      </c>
      <c r="W31" s="21" t="s">
        <v>26</v>
      </c>
      <c r="X31" s="21" t="s">
        <v>34</v>
      </c>
      <c r="Y31" s="21" t="s">
        <v>44</v>
      </c>
    </row>
    <row r="32" spans="1:36" x14ac:dyDescent="0.25">
      <c r="A32" s="21" t="s">
        <v>53</v>
      </c>
      <c r="B32" s="21" t="s">
        <v>111</v>
      </c>
      <c r="C32" s="21" t="s">
        <v>63</v>
      </c>
      <c r="D32" s="22">
        <v>25</v>
      </c>
      <c r="E32" s="22">
        <v>0</v>
      </c>
      <c r="F32" s="22">
        <v>0</v>
      </c>
      <c r="G32" s="22">
        <v>25</v>
      </c>
      <c r="H32" s="22">
        <v>5</v>
      </c>
      <c r="I32" s="22">
        <v>20</v>
      </c>
      <c r="J32" s="21" t="s">
        <v>29</v>
      </c>
      <c r="K32" s="21" t="s">
        <v>160</v>
      </c>
      <c r="L32" s="21" t="s">
        <v>160</v>
      </c>
      <c r="M32" s="21" t="s">
        <v>29</v>
      </c>
      <c r="N32" s="22">
        <v>0</v>
      </c>
      <c r="O32" s="21" t="s">
        <v>160</v>
      </c>
      <c r="P32" s="21" t="s">
        <v>160</v>
      </c>
      <c r="Q32" s="21" t="s">
        <v>160</v>
      </c>
      <c r="R32" s="21" t="s">
        <v>160</v>
      </c>
      <c r="S32" s="21" t="s">
        <v>29</v>
      </c>
      <c r="T32" s="22">
        <v>0</v>
      </c>
      <c r="U32" s="21" t="s">
        <v>160</v>
      </c>
      <c r="V32" s="22">
        <v>0</v>
      </c>
      <c r="W32" s="21" t="s">
        <v>29</v>
      </c>
      <c r="X32" s="21" t="s">
        <v>160</v>
      </c>
      <c r="Y32" s="21" t="s">
        <v>160</v>
      </c>
    </row>
    <row r="33" spans="1:25" x14ac:dyDescent="0.25">
      <c r="A33" s="21" t="s">
        <v>53</v>
      </c>
      <c r="B33" s="21" t="s">
        <v>111</v>
      </c>
      <c r="C33" s="21" t="s">
        <v>61</v>
      </c>
      <c r="D33" s="22">
        <v>3</v>
      </c>
      <c r="E33" s="22">
        <v>3</v>
      </c>
      <c r="F33" s="22">
        <v>0</v>
      </c>
      <c r="G33" s="22">
        <v>0</v>
      </c>
      <c r="H33" s="22">
        <v>1</v>
      </c>
      <c r="I33" s="22">
        <v>2</v>
      </c>
      <c r="J33" s="21" t="s">
        <v>29</v>
      </c>
      <c r="K33" s="21" t="s">
        <v>160</v>
      </c>
      <c r="L33" s="21" t="s">
        <v>160</v>
      </c>
      <c r="M33" s="21" t="s">
        <v>29</v>
      </c>
      <c r="N33" s="22">
        <v>0</v>
      </c>
      <c r="O33" s="21" t="s">
        <v>160</v>
      </c>
      <c r="P33" s="21" t="s">
        <v>160</v>
      </c>
      <c r="Q33" s="21" t="s">
        <v>160</v>
      </c>
      <c r="R33" s="21" t="s">
        <v>160</v>
      </c>
      <c r="S33" s="21" t="s">
        <v>29</v>
      </c>
      <c r="T33" s="22">
        <v>0</v>
      </c>
      <c r="U33" s="21" t="s">
        <v>160</v>
      </c>
      <c r="V33" s="22">
        <v>0</v>
      </c>
      <c r="W33" s="21" t="s">
        <v>26</v>
      </c>
      <c r="X33" s="21" t="s">
        <v>34</v>
      </c>
      <c r="Y33" s="21" t="s">
        <v>32</v>
      </c>
    </row>
    <row r="34" spans="1:25" x14ac:dyDescent="0.25">
      <c r="A34" s="21" t="s">
        <v>53</v>
      </c>
      <c r="B34" s="21" t="s">
        <v>111</v>
      </c>
      <c r="C34" s="21" t="s">
        <v>66</v>
      </c>
      <c r="D34" s="22">
        <v>2</v>
      </c>
      <c r="E34" s="22">
        <v>2</v>
      </c>
      <c r="F34" s="22">
        <v>0</v>
      </c>
      <c r="G34" s="22">
        <v>0</v>
      </c>
      <c r="H34" s="22">
        <v>0</v>
      </c>
      <c r="I34" s="22">
        <v>2</v>
      </c>
      <c r="J34" s="21" t="s">
        <v>29</v>
      </c>
      <c r="K34" s="21" t="s">
        <v>160</v>
      </c>
      <c r="L34" s="21" t="s">
        <v>160</v>
      </c>
      <c r="M34" s="21" t="s">
        <v>29</v>
      </c>
      <c r="N34" s="22">
        <v>0</v>
      </c>
      <c r="O34" s="21" t="s">
        <v>160</v>
      </c>
      <c r="P34" s="21" t="s">
        <v>160</v>
      </c>
      <c r="Q34" s="21" t="s">
        <v>160</v>
      </c>
      <c r="R34" s="21" t="s">
        <v>160</v>
      </c>
      <c r="S34" s="21" t="s">
        <v>29</v>
      </c>
      <c r="T34" s="22">
        <v>0</v>
      </c>
      <c r="U34" s="21" t="s">
        <v>160</v>
      </c>
      <c r="V34" s="22">
        <v>0</v>
      </c>
      <c r="W34" s="21" t="s">
        <v>26</v>
      </c>
      <c r="X34" s="21" t="s">
        <v>34</v>
      </c>
      <c r="Y34" s="21" t="s">
        <v>32</v>
      </c>
    </row>
    <row r="35" spans="1:25" x14ac:dyDescent="0.25">
      <c r="A35" s="21" t="s">
        <v>53</v>
      </c>
      <c r="B35" s="21" t="s">
        <v>111</v>
      </c>
      <c r="C35" s="21" t="s">
        <v>24</v>
      </c>
      <c r="D35" s="22">
        <v>6</v>
      </c>
      <c r="E35" s="22">
        <v>6</v>
      </c>
      <c r="F35" s="22">
        <v>0</v>
      </c>
      <c r="G35" s="22">
        <v>0</v>
      </c>
      <c r="H35" s="22">
        <v>2</v>
      </c>
      <c r="I35" s="22">
        <v>4</v>
      </c>
      <c r="J35" s="21" t="s">
        <v>26</v>
      </c>
      <c r="K35" s="21" t="s">
        <v>34</v>
      </c>
      <c r="L35" s="21" t="s">
        <v>47</v>
      </c>
      <c r="M35" s="21" t="s">
        <v>29</v>
      </c>
      <c r="N35" s="22">
        <v>0</v>
      </c>
      <c r="O35" s="21" t="s">
        <v>160</v>
      </c>
      <c r="P35" s="21" t="s">
        <v>160</v>
      </c>
      <c r="Q35" s="21" t="s">
        <v>160</v>
      </c>
      <c r="R35" s="21" t="s">
        <v>160</v>
      </c>
      <c r="S35" s="21" t="s">
        <v>29</v>
      </c>
      <c r="T35" s="22">
        <v>0</v>
      </c>
      <c r="U35" s="21" t="s">
        <v>160</v>
      </c>
      <c r="V35" s="22">
        <v>0</v>
      </c>
      <c r="W35" s="21" t="s">
        <v>26</v>
      </c>
      <c r="X35" s="21" t="s">
        <v>34</v>
      </c>
      <c r="Y35" s="21" t="s">
        <v>47</v>
      </c>
    </row>
    <row r="36" spans="1:25" x14ac:dyDescent="0.25">
      <c r="A36" s="21" t="s">
        <v>54</v>
      </c>
      <c r="B36" s="21" t="s">
        <v>111</v>
      </c>
      <c r="C36" s="21" t="s">
        <v>24</v>
      </c>
      <c r="D36" s="22">
        <v>4</v>
      </c>
      <c r="E36" s="22">
        <v>4</v>
      </c>
      <c r="F36" s="22">
        <v>0</v>
      </c>
      <c r="G36" s="22">
        <v>0</v>
      </c>
      <c r="H36" s="22">
        <v>2</v>
      </c>
      <c r="I36" s="22">
        <v>2</v>
      </c>
      <c r="J36" s="21" t="s">
        <v>26</v>
      </c>
      <c r="K36" s="21" t="s">
        <v>34</v>
      </c>
      <c r="L36" s="21" t="s">
        <v>47</v>
      </c>
      <c r="M36" s="21" t="s">
        <v>29</v>
      </c>
      <c r="N36" s="22">
        <v>0</v>
      </c>
      <c r="O36" s="21" t="s">
        <v>160</v>
      </c>
      <c r="P36" s="21" t="s">
        <v>160</v>
      </c>
      <c r="Q36" s="21" t="s">
        <v>160</v>
      </c>
      <c r="R36" s="21" t="s">
        <v>160</v>
      </c>
      <c r="S36" s="21" t="s">
        <v>29</v>
      </c>
      <c r="T36" s="22">
        <v>0</v>
      </c>
      <c r="U36" s="21" t="s">
        <v>160</v>
      </c>
      <c r="V36" s="22">
        <v>0</v>
      </c>
      <c r="W36" s="21" t="s">
        <v>26</v>
      </c>
      <c r="X36" s="21" t="s">
        <v>34</v>
      </c>
      <c r="Y36" s="21" t="s">
        <v>47</v>
      </c>
    </row>
    <row r="37" spans="1:25" x14ac:dyDescent="0.25">
      <c r="A37" s="21" t="s">
        <v>55</v>
      </c>
      <c r="B37" s="21" t="s">
        <v>111</v>
      </c>
      <c r="C37" s="21" t="s">
        <v>24</v>
      </c>
      <c r="D37" s="22">
        <v>12</v>
      </c>
      <c r="E37" s="22">
        <v>12</v>
      </c>
      <c r="F37" s="22">
        <v>0</v>
      </c>
      <c r="G37" s="22">
        <v>0</v>
      </c>
      <c r="H37" s="22">
        <v>6</v>
      </c>
      <c r="I37" s="22">
        <v>6</v>
      </c>
      <c r="J37" s="21" t="s">
        <v>26</v>
      </c>
      <c r="K37" s="21" t="s">
        <v>34</v>
      </c>
      <c r="L37" s="21" t="s">
        <v>32</v>
      </c>
      <c r="M37" s="21" t="s">
        <v>26</v>
      </c>
      <c r="N37" s="22">
        <v>50</v>
      </c>
      <c r="O37" s="21" t="s">
        <v>34</v>
      </c>
      <c r="P37" s="21" t="s">
        <v>32</v>
      </c>
      <c r="Q37" s="21" t="s">
        <v>160</v>
      </c>
      <c r="R37" s="21" t="s">
        <v>160</v>
      </c>
      <c r="S37" s="21" t="s">
        <v>29</v>
      </c>
      <c r="T37" s="22">
        <v>0</v>
      </c>
      <c r="U37" s="21" t="s">
        <v>160</v>
      </c>
      <c r="V37" s="22">
        <v>0</v>
      </c>
      <c r="W37" s="21" t="s">
        <v>26</v>
      </c>
      <c r="X37" s="21" t="s">
        <v>34</v>
      </c>
      <c r="Y37" s="21" t="s">
        <v>32</v>
      </c>
    </row>
    <row r="38" spans="1:25" x14ac:dyDescent="0.25">
      <c r="A38" s="21" t="s">
        <v>69</v>
      </c>
      <c r="B38" s="21" t="s">
        <v>111</v>
      </c>
      <c r="C38" s="21" t="s">
        <v>24</v>
      </c>
      <c r="D38" s="22">
        <v>4</v>
      </c>
      <c r="E38" s="22">
        <v>4</v>
      </c>
      <c r="F38" s="22">
        <v>0</v>
      </c>
      <c r="G38" s="22">
        <v>0</v>
      </c>
      <c r="H38" s="22">
        <v>1</v>
      </c>
      <c r="I38" s="22">
        <v>3</v>
      </c>
      <c r="J38" s="21" t="s">
        <v>26</v>
      </c>
      <c r="K38" s="21" t="s">
        <v>34</v>
      </c>
      <c r="L38" s="21" t="s">
        <v>32</v>
      </c>
      <c r="M38" s="21" t="s">
        <v>29</v>
      </c>
      <c r="N38" s="22">
        <v>0</v>
      </c>
      <c r="O38" s="21" t="s">
        <v>160</v>
      </c>
      <c r="P38" s="21" t="s">
        <v>160</v>
      </c>
      <c r="Q38" s="21" t="s">
        <v>160</v>
      </c>
      <c r="R38" s="21" t="s">
        <v>160</v>
      </c>
      <c r="S38" s="21" t="s">
        <v>29</v>
      </c>
      <c r="T38" s="22">
        <v>0</v>
      </c>
      <c r="U38" s="21" t="s">
        <v>160</v>
      </c>
      <c r="V38" s="22">
        <v>0</v>
      </c>
      <c r="W38" s="21" t="s">
        <v>26</v>
      </c>
      <c r="X38" s="21" t="s">
        <v>34</v>
      </c>
      <c r="Y38" s="21" t="s">
        <v>47</v>
      </c>
    </row>
    <row r="39" spans="1:25" x14ac:dyDescent="0.25">
      <c r="A39" s="21" t="s">
        <v>57</v>
      </c>
      <c r="B39" s="21" t="s">
        <v>111</v>
      </c>
      <c r="C39" s="21" t="s">
        <v>24</v>
      </c>
      <c r="D39" s="22">
        <v>3</v>
      </c>
      <c r="E39" s="22">
        <v>0</v>
      </c>
      <c r="F39" s="22">
        <v>3</v>
      </c>
      <c r="G39" s="22">
        <v>0</v>
      </c>
      <c r="H39" s="22">
        <v>0</v>
      </c>
      <c r="I39" s="22">
        <v>3</v>
      </c>
      <c r="J39" s="21" t="s">
        <v>26</v>
      </c>
      <c r="K39" s="21" t="s">
        <v>27</v>
      </c>
      <c r="L39" s="21" t="s">
        <v>32</v>
      </c>
      <c r="M39" s="21" t="s">
        <v>29</v>
      </c>
      <c r="N39" s="22">
        <v>0</v>
      </c>
      <c r="O39" s="21" t="s">
        <v>160</v>
      </c>
      <c r="P39" s="21" t="s">
        <v>160</v>
      </c>
      <c r="Q39" s="21" t="s">
        <v>160</v>
      </c>
      <c r="R39" s="21" t="s">
        <v>160</v>
      </c>
      <c r="S39" s="21" t="s">
        <v>29</v>
      </c>
      <c r="T39" s="22">
        <v>0</v>
      </c>
      <c r="U39" s="21" t="s">
        <v>160</v>
      </c>
      <c r="V39" s="22">
        <v>0</v>
      </c>
      <c r="W39" s="21" t="s">
        <v>26</v>
      </c>
      <c r="X39" s="21" t="s">
        <v>34</v>
      </c>
      <c r="Y39" s="21" t="s">
        <v>32</v>
      </c>
    </row>
    <row r="40" spans="1:25" x14ac:dyDescent="0.25">
      <c r="A40" s="21" t="s">
        <v>58</v>
      </c>
      <c r="B40" s="21" t="s">
        <v>111</v>
      </c>
      <c r="C40" s="21" t="s">
        <v>24</v>
      </c>
      <c r="D40" s="22">
        <v>4</v>
      </c>
      <c r="E40" s="22">
        <v>4</v>
      </c>
      <c r="F40" s="22">
        <v>0</v>
      </c>
      <c r="G40" s="22">
        <v>0</v>
      </c>
      <c r="H40" s="22">
        <v>2</v>
      </c>
      <c r="I40" s="22">
        <v>2</v>
      </c>
      <c r="J40" s="21" t="s">
        <v>26</v>
      </c>
      <c r="K40" s="21" t="s">
        <v>34</v>
      </c>
      <c r="L40" s="21" t="s">
        <v>47</v>
      </c>
      <c r="M40" s="21" t="s">
        <v>29</v>
      </c>
      <c r="N40" s="22">
        <v>0</v>
      </c>
      <c r="O40" s="21" t="s">
        <v>160</v>
      </c>
      <c r="P40" s="21" t="s">
        <v>160</v>
      </c>
      <c r="Q40" s="21" t="s">
        <v>160</v>
      </c>
      <c r="R40" s="21" t="s">
        <v>160</v>
      </c>
      <c r="S40" s="21" t="s">
        <v>29</v>
      </c>
      <c r="T40" s="22">
        <v>0</v>
      </c>
      <c r="U40" s="21" t="s">
        <v>160</v>
      </c>
      <c r="V40" s="22">
        <v>0</v>
      </c>
      <c r="W40" s="21" t="s">
        <v>26</v>
      </c>
      <c r="X40" s="21" t="s">
        <v>34</v>
      </c>
      <c r="Y40" s="21" t="s">
        <v>47</v>
      </c>
    </row>
    <row r="41" spans="1:25" x14ac:dyDescent="0.25">
      <c r="A41" s="21" t="s">
        <v>65</v>
      </c>
      <c r="B41" s="21" t="s">
        <v>111</v>
      </c>
      <c r="C41" s="21" t="s">
        <v>63</v>
      </c>
      <c r="D41" s="22">
        <v>2</v>
      </c>
      <c r="E41" s="22">
        <v>2</v>
      </c>
      <c r="F41" s="22">
        <v>0</v>
      </c>
      <c r="G41" s="22">
        <v>0</v>
      </c>
      <c r="H41" s="22">
        <v>0</v>
      </c>
      <c r="I41" s="22">
        <v>2</v>
      </c>
      <c r="J41" s="21" t="s">
        <v>29</v>
      </c>
      <c r="K41" s="21" t="s">
        <v>160</v>
      </c>
      <c r="L41" s="21" t="s">
        <v>160</v>
      </c>
      <c r="M41" s="21" t="s">
        <v>29</v>
      </c>
      <c r="N41" s="22">
        <v>0</v>
      </c>
      <c r="O41" s="21" t="s">
        <v>160</v>
      </c>
      <c r="P41" s="21" t="s">
        <v>160</v>
      </c>
      <c r="Q41" s="21" t="s">
        <v>160</v>
      </c>
      <c r="R41" s="21" t="s">
        <v>160</v>
      </c>
      <c r="S41" s="21" t="s">
        <v>29</v>
      </c>
      <c r="T41" s="22">
        <v>0</v>
      </c>
      <c r="U41" s="21" t="s">
        <v>160</v>
      </c>
      <c r="V41" s="22">
        <v>0</v>
      </c>
      <c r="W41" s="21" t="s">
        <v>29</v>
      </c>
      <c r="X41" s="21" t="s">
        <v>160</v>
      </c>
      <c r="Y41" s="21" t="s">
        <v>160</v>
      </c>
    </row>
    <row r="42" spans="1:25" x14ac:dyDescent="0.25">
      <c r="A42" s="21" t="s">
        <v>59</v>
      </c>
      <c r="B42" s="21" t="s">
        <v>111</v>
      </c>
      <c r="C42" s="21" t="s">
        <v>63</v>
      </c>
      <c r="D42" s="22">
        <v>20</v>
      </c>
      <c r="E42" s="22">
        <v>20</v>
      </c>
      <c r="F42" s="22">
        <v>0</v>
      </c>
      <c r="G42" s="22">
        <v>0</v>
      </c>
      <c r="H42" s="22">
        <v>5</v>
      </c>
      <c r="I42" s="22">
        <v>15</v>
      </c>
      <c r="J42" s="21" t="s">
        <v>29</v>
      </c>
      <c r="K42" s="21" t="s">
        <v>160</v>
      </c>
      <c r="L42" s="21" t="s">
        <v>160</v>
      </c>
      <c r="M42" s="21" t="s">
        <v>29</v>
      </c>
      <c r="N42" s="22">
        <v>0</v>
      </c>
      <c r="O42" s="21" t="s">
        <v>160</v>
      </c>
      <c r="P42" s="21" t="s">
        <v>160</v>
      </c>
      <c r="Q42" s="21" t="s">
        <v>160</v>
      </c>
      <c r="R42" s="21" t="s">
        <v>160</v>
      </c>
      <c r="S42" s="21" t="s">
        <v>29</v>
      </c>
      <c r="T42" s="22">
        <v>0</v>
      </c>
      <c r="U42" s="21" t="s">
        <v>160</v>
      </c>
      <c r="V42" s="22">
        <v>0</v>
      </c>
      <c r="W42" s="21" t="s">
        <v>29</v>
      </c>
      <c r="X42" s="21" t="s">
        <v>160</v>
      </c>
      <c r="Y42" s="21" t="s">
        <v>160</v>
      </c>
    </row>
    <row r="43" spans="1:25" x14ac:dyDescent="0.25">
      <c r="A43" s="21" t="s">
        <v>59</v>
      </c>
      <c r="B43" s="21" t="s">
        <v>111</v>
      </c>
      <c r="C43" s="21" t="s">
        <v>24</v>
      </c>
      <c r="D43" s="22">
        <v>2</v>
      </c>
      <c r="E43" s="22">
        <v>2</v>
      </c>
      <c r="F43" s="22">
        <v>0</v>
      </c>
      <c r="G43" s="22">
        <v>0</v>
      </c>
      <c r="H43" s="22">
        <v>2</v>
      </c>
      <c r="I43" s="22">
        <v>0</v>
      </c>
      <c r="J43" s="21" t="s">
        <v>26</v>
      </c>
      <c r="K43" s="21" t="s">
        <v>34</v>
      </c>
      <c r="L43" s="21" t="s">
        <v>44</v>
      </c>
      <c r="M43" s="21" t="s">
        <v>29</v>
      </c>
      <c r="N43" s="22">
        <v>0</v>
      </c>
      <c r="O43" s="21" t="s">
        <v>160</v>
      </c>
      <c r="P43" s="21" t="s">
        <v>160</v>
      </c>
      <c r="Q43" s="21" t="s">
        <v>160</v>
      </c>
      <c r="R43" s="21" t="s">
        <v>160</v>
      </c>
      <c r="S43" s="21" t="s">
        <v>29</v>
      </c>
      <c r="T43" s="22">
        <v>0</v>
      </c>
      <c r="U43" s="21" t="s">
        <v>160</v>
      </c>
      <c r="V43" s="22">
        <v>0</v>
      </c>
      <c r="W43" s="21" t="s">
        <v>26</v>
      </c>
      <c r="X43" s="21" t="s">
        <v>34</v>
      </c>
      <c r="Y43" s="21" t="s">
        <v>44</v>
      </c>
    </row>
    <row r="44" spans="1:25" x14ac:dyDescent="0.25">
      <c r="A44" s="21" t="s">
        <v>60</v>
      </c>
      <c r="B44" s="21" t="s">
        <v>111</v>
      </c>
      <c r="C44" s="21" t="s">
        <v>61</v>
      </c>
      <c r="D44" s="22">
        <v>1</v>
      </c>
      <c r="E44" s="22">
        <v>1</v>
      </c>
      <c r="F44" s="22">
        <v>0</v>
      </c>
      <c r="G44" s="22">
        <v>0</v>
      </c>
      <c r="H44" s="22">
        <v>0</v>
      </c>
      <c r="I44" s="22">
        <v>1</v>
      </c>
      <c r="J44" s="21" t="s">
        <v>29</v>
      </c>
      <c r="K44" s="21" t="s">
        <v>160</v>
      </c>
      <c r="L44" s="21" t="s">
        <v>160</v>
      </c>
      <c r="M44" s="21" t="s">
        <v>29</v>
      </c>
      <c r="N44" s="22">
        <v>0</v>
      </c>
      <c r="O44" s="21" t="s">
        <v>160</v>
      </c>
      <c r="P44" s="21" t="s">
        <v>160</v>
      </c>
      <c r="Q44" s="21" t="s">
        <v>160</v>
      </c>
      <c r="R44" s="21" t="s">
        <v>160</v>
      </c>
      <c r="S44" s="21" t="s">
        <v>29</v>
      </c>
      <c r="T44" s="22">
        <v>0</v>
      </c>
      <c r="U44" s="21" t="s">
        <v>160</v>
      </c>
      <c r="V44" s="22">
        <v>0</v>
      </c>
      <c r="W44" s="21" t="s">
        <v>26</v>
      </c>
      <c r="X44" s="21" t="s">
        <v>34</v>
      </c>
      <c r="Y44" s="21" t="s">
        <v>47</v>
      </c>
    </row>
    <row r="45" spans="1:25" x14ac:dyDescent="0.25">
      <c r="A45" s="21" t="s">
        <v>60</v>
      </c>
      <c r="B45" s="21" t="s">
        <v>111</v>
      </c>
      <c r="C45" s="21" t="s">
        <v>24</v>
      </c>
      <c r="D45" s="22">
        <v>3</v>
      </c>
      <c r="E45" s="22">
        <v>3</v>
      </c>
      <c r="F45" s="22">
        <v>0</v>
      </c>
      <c r="G45" s="22">
        <v>0</v>
      </c>
      <c r="H45" s="22">
        <v>2</v>
      </c>
      <c r="I45" s="22">
        <v>1</v>
      </c>
      <c r="J45" s="21" t="s">
        <v>26</v>
      </c>
      <c r="K45" s="21" t="s">
        <v>34</v>
      </c>
      <c r="L45" s="21" t="s">
        <v>47</v>
      </c>
      <c r="M45" s="21" t="s">
        <v>29</v>
      </c>
      <c r="N45" s="22">
        <v>0</v>
      </c>
      <c r="O45" s="21" t="s">
        <v>160</v>
      </c>
      <c r="P45" s="21" t="s">
        <v>160</v>
      </c>
      <c r="Q45" s="21" t="s">
        <v>160</v>
      </c>
      <c r="R45" s="21" t="s">
        <v>160</v>
      </c>
      <c r="S45" s="21" t="s">
        <v>29</v>
      </c>
      <c r="T45" s="22">
        <v>0</v>
      </c>
      <c r="U45" s="21" t="s">
        <v>160</v>
      </c>
      <c r="V45" s="22">
        <v>0</v>
      </c>
      <c r="W45" s="21" t="s">
        <v>26</v>
      </c>
      <c r="X45" s="21" t="s">
        <v>34</v>
      </c>
      <c r="Y45" s="21" t="s">
        <v>47</v>
      </c>
    </row>
    <row r="46" spans="1:25" x14ac:dyDescent="0.25">
      <c r="A46" s="21" t="s">
        <v>62</v>
      </c>
      <c r="B46" s="21" t="s">
        <v>111</v>
      </c>
      <c r="C46" s="21" t="s">
        <v>61</v>
      </c>
      <c r="D46" s="22">
        <v>5</v>
      </c>
      <c r="E46" s="22">
        <v>5</v>
      </c>
      <c r="F46" s="22">
        <v>0</v>
      </c>
      <c r="G46" s="22">
        <v>0</v>
      </c>
      <c r="H46" s="22">
        <v>1</v>
      </c>
      <c r="I46" s="22">
        <v>5</v>
      </c>
      <c r="J46" s="21" t="s">
        <v>29</v>
      </c>
      <c r="K46" s="21" t="s">
        <v>160</v>
      </c>
      <c r="L46" s="21" t="s">
        <v>160</v>
      </c>
      <c r="M46" s="21" t="s">
        <v>29</v>
      </c>
      <c r="N46" s="22">
        <v>0</v>
      </c>
      <c r="O46" s="21" t="s">
        <v>160</v>
      </c>
      <c r="P46" s="21" t="s">
        <v>160</v>
      </c>
      <c r="Q46" s="21" t="s">
        <v>160</v>
      </c>
      <c r="R46" s="21" t="s">
        <v>160</v>
      </c>
      <c r="S46" s="21" t="s">
        <v>29</v>
      </c>
      <c r="T46" s="22">
        <v>0</v>
      </c>
      <c r="U46" s="21" t="s">
        <v>160</v>
      </c>
      <c r="V46" s="22">
        <v>0</v>
      </c>
      <c r="W46" s="21" t="s">
        <v>26</v>
      </c>
      <c r="X46" s="21" t="s">
        <v>34</v>
      </c>
      <c r="Y46" s="21" t="s">
        <v>47</v>
      </c>
    </row>
  </sheetData>
  <pageMargins left="0.7" right="0.7" top="0.75" bottom="0.75" header="0.3" footer="0.3"/>
  <pageSetup paperSize="9"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9"/>
  <sheetViews>
    <sheetView topLeftCell="M1" workbookViewId="0">
      <pane ySplit="2" topLeftCell="A12" activePane="bottomLeft" state="frozen"/>
      <selection pane="bottomLeft" activeCell="Z16" sqref="Z16:AB21"/>
    </sheetView>
  </sheetViews>
  <sheetFormatPr defaultRowHeight="15" x14ac:dyDescent="0.25"/>
  <cols>
    <col min="19" max="19" width="13.140625" customWidth="1"/>
    <col min="20" max="20" width="29.140625" customWidth="1"/>
    <col min="21" max="21" width="17.7109375" customWidth="1"/>
    <col min="22" max="22" width="11" customWidth="1"/>
    <col min="23" max="23" width="13.42578125" customWidth="1"/>
    <col min="24" max="24" width="18.42578125" bestFit="1" customWidth="1"/>
  </cols>
  <sheetData>
    <row r="1" spans="1:28" s="6" customFormat="1" x14ac:dyDescent="0.25">
      <c r="A1" s="6" t="s">
        <v>175</v>
      </c>
    </row>
    <row r="2" spans="1:28" x14ac:dyDescent="0.25">
      <c r="A2" s="25" t="s">
        <v>1</v>
      </c>
      <c r="B2" s="25" t="s">
        <v>70</v>
      </c>
      <c r="C2" s="25" t="s">
        <v>162</v>
      </c>
      <c r="D2" s="25" t="s">
        <v>0</v>
      </c>
      <c r="E2" s="25" t="s">
        <v>85</v>
      </c>
      <c r="F2" s="25" t="s">
        <v>86</v>
      </c>
      <c r="G2" s="25" t="s">
        <v>87</v>
      </c>
      <c r="H2" s="25" t="s">
        <v>88</v>
      </c>
      <c r="I2" s="25" t="s">
        <v>89</v>
      </c>
      <c r="J2" s="25" t="s">
        <v>90</v>
      </c>
      <c r="K2" s="25" t="s">
        <v>91</v>
      </c>
      <c r="L2" s="25" t="s">
        <v>176</v>
      </c>
      <c r="M2" s="25" t="s">
        <v>90</v>
      </c>
      <c r="N2" s="25" t="s">
        <v>91</v>
      </c>
      <c r="O2" s="25" t="s">
        <v>92</v>
      </c>
      <c r="P2" s="25" t="s">
        <v>93</v>
      </c>
      <c r="Q2" s="25" t="s">
        <v>94</v>
      </c>
      <c r="S2" s="4"/>
      <c r="T2" s="4"/>
    </row>
    <row r="3" spans="1:28" x14ac:dyDescent="0.25">
      <c r="A3" s="26" t="s">
        <v>48</v>
      </c>
      <c r="B3" s="26">
        <v>3</v>
      </c>
      <c r="C3" s="26" t="s">
        <v>174</v>
      </c>
      <c r="D3" s="26" t="s">
        <v>24</v>
      </c>
      <c r="E3" s="26" t="s">
        <v>101</v>
      </c>
      <c r="F3" s="26" t="s">
        <v>99</v>
      </c>
      <c r="G3" s="27">
        <v>1</v>
      </c>
      <c r="H3" s="26" t="s">
        <v>34</v>
      </c>
      <c r="I3" s="27">
        <v>1</v>
      </c>
      <c r="J3" s="26" t="s">
        <v>166</v>
      </c>
      <c r="K3" s="26" t="s">
        <v>167</v>
      </c>
      <c r="L3" s="26">
        <f t="shared" ref="L3:L37" si="0">I3/G3</f>
        <v>1</v>
      </c>
      <c r="M3" s="26" t="s">
        <v>166</v>
      </c>
      <c r="N3" s="26" t="s">
        <v>167</v>
      </c>
      <c r="O3" s="27">
        <v>80</v>
      </c>
      <c r="P3" s="27">
        <v>250</v>
      </c>
      <c r="Q3" s="27">
        <v>20</v>
      </c>
      <c r="S3" s="9" t="s">
        <v>112</v>
      </c>
      <c r="T3" t="s">
        <v>177</v>
      </c>
    </row>
    <row r="4" spans="1:28" x14ac:dyDescent="0.25">
      <c r="A4" s="26" t="s">
        <v>49</v>
      </c>
      <c r="B4" s="26">
        <v>4</v>
      </c>
      <c r="C4" s="26" t="s">
        <v>174</v>
      </c>
      <c r="D4" s="26" t="s">
        <v>24</v>
      </c>
      <c r="E4" s="26" t="s">
        <v>101</v>
      </c>
      <c r="F4" s="26" t="s">
        <v>99</v>
      </c>
      <c r="G4" s="27">
        <v>4</v>
      </c>
      <c r="H4" s="26" t="s">
        <v>34</v>
      </c>
      <c r="I4" s="27">
        <v>4</v>
      </c>
      <c r="J4" s="26" t="s">
        <v>166</v>
      </c>
      <c r="K4" s="26" t="s">
        <v>167</v>
      </c>
      <c r="L4" s="26">
        <f t="shared" si="0"/>
        <v>1</v>
      </c>
      <c r="M4" s="26" t="s">
        <v>166</v>
      </c>
      <c r="N4" s="26" t="s">
        <v>167</v>
      </c>
      <c r="O4" s="27">
        <v>80</v>
      </c>
      <c r="P4" s="27">
        <v>250</v>
      </c>
      <c r="Q4" s="27">
        <v>20</v>
      </c>
      <c r="S4" s="10" t="s">
        <v>174</v>
      </c>
      <c r="T4" s="5">
        <v>1.221212121212121</v>
      </c>
    </row>
    <row r="5" spans="1:28" x14ac:dyDescent="0.25">
      <c r="A5" s="26" t="s">
        <v>50</v>
      </c>
      <c r="B5" s="26">
        <v>4</v>
      </c>
      <c r="C5" s="26" t="s">
        <v>174</v>
      </c>
      <c r="D5" s="26" t="s">
        <v>24</v>
      </c>
      <c r="E5" s="26" t="s">
        <v>101</v>
      </c>
      <c r="F5" s="26" t="s">
        <v>99</v>
      </c>
      <c r="G5" s="27">
        <v>5</v>
      </c>
      <c r="H5" s="26" t="s">
        <v>34</v>
      </c>
      <c r="I5" s="27">
        <v>5</v>
      </c>
      <c r="J5" s="26" t="s">
        <v>166</v>
      </c>
      <c r="K5" s="26" t="s">
        <v>167</v>
      </c>
      <c r="L5" s="26">
        <f t="shared" si="0"/>
        <v>1</v>
      </c>
      <c r="M5" s="26" t="s">
        <v>166</v>
      </c>
      <c r="N5" s="26" t="s">
        <v>167</v>
      </c>
      <c r="O5" s="27">
        <v>80</v>
      </c>
      <c r="P5" s="27">
        <v>250</v>
      </c>
      <c r="Q5" s="27">
        <v>20</v>
      </c>
      <c r="S5" s="11" t="s">
        <v>101</v>
      </c>
      <c r="T5" s="5">
        <v>1</v>
      </c>
    </row>
    <row r="6" spans="1:28" x14ac:dyDescent="0.25">
      <c r="A6" s="26" t="s">
        <v>51</v>
      </c>
      <c r="B6" s="26">
        <v>2</v>
      </c>
      <c r="C6" s="26" t="s">
        <v>174</v>
      </c>
      <c r="D6" s="26" t="s">
        <v>24</v>
      </c>
      <c r="E6" s="26" t="s">
        <v>101</v>
      </c>
      <c r="F6" s="26" t="s">
        <v>99</v>
      </c>
      <c r="G6" s="27">
        <v>5</v>
      </c>
      <c r="H6" s="26" t="s">
        <v>34</v>
      </c>
      <c r="I6" s="27">
        <v>5</v>
      </c>
      <c r="J6" s="26" t="s">
        <v>166</v>
      </c>
      <c r="K6" s="26" t="s">
        <v>167</v>
      </c>
      <c r="L6" s="26">
        <f t="shared" si="0"/>
        <v>1</v>
      </c>
      <c r="M6" s="26" t="s">
        <v>166</v>
      </c>
      <c r="N6" s="26" t="s">
        <v>167</v>
      </c>
      <c r="O6" s="27">
        <v>80</v>
      </c>
      <c r="P6" s="27">
        <v>250</v>
      </c>
      <c r="Q6" s="27">
        <v>20</v>
      </c>
      <c r="S6" s="11" t="s">
        <v>102</v>
      </c>
      <c r="T6" s="5">
        <v>0.93333333333333324</v>
      </c>
    </row>
    <row r="7" spans="1:28" x14ac:dyDescent="0.25">
      <c r="A7" s="26" t="s">
        <v>53</v>
      </c>
      <c r="B7" s="26">
        <v>3</v>
      </c>
      <c r="C7" s="26" t="s">
        <v>174</v>
      </c>
      <c r="D7" s="26" t="s">
        <v>24</v>
      </c>
      <c r="E7" s="26" t="s">
        <v>101</v>
      </c>
      <c r="F7" s="26" t="s">
        <v>99</v>
      </c>
      <c r="G7" s="27">
        <v>6</v>
      </c>
      <c r="H7" s="26" t="s">
        <v>34</v>
      </c>
      <c r="I7" s="27">
        <v>6</v>
      </c>
      <c r="J7" s="26" t="s">
        <v>166</v>
      </c>
      <c r="K7" s="26" t="s">
        <v>167</v>
      </c>
      <c r="L7" s="26">
        <f t="shared" si="0"/>
        <v>1</v>
      </c>
      <c r="M7" s="26" t="s">
        <v>166</v>
      </c>
      <c r="N7" s="26" t="s">
        <v>167</v>
      </c>
      <c r="O7" s="27">
        <v>80</v>
      </c>
      <c r="P7" s="27">
        <v>250</v>
      </c>
      <c r="Q7" s="27">
        <v>20</v>
      </c>
      <c r="S7" s="11" t="s">
        <v>56</v>
      </c>
      <c r="T7" s="5">
        <v>1.5066666666666666</v>
      </c>
    </row>
    <row r="8" spans="1:28" x14ac:dyDescent="0.25">
      <c r="A8" s="26" t="s">
        <v>58</v>
      </c>
      <c r="B8" s="26">
        <v>3</v>
      </c>
      <c r="C8" s="26" t="s">
        <v>174</v>
      </c>
      <c r="D8" s="26" t="s">
        <v>24</v>
      </c>
      <c r="E8" s="26" t="s">
        <v>101</v>
      </c>
      <c r="F8" s="26" t="s">
        <v>99</v>
      </c>
      <c r="G8" s="27">
        <v>4</v>
      </c>
      <c r="H8" s="26" t="s">
        <v>34</v>
      </c>
      <c r="I8" s="27">
        <v>4</v>
      </c>
      <c r="J8" s="26" t="s">
        <v>166</v>
      </c>
      <c r="K8" s="26" t="s">
        <v>167</v>
      </c>
      <c r="L8" s="26">
        <f t="shared" si="0"/>
        <v>1</v>
      </c>
      <c r="M8" s="26" t="s">
        <v>166</v>
      </c>
      <c r="N8" s="26" t="s">
        <v>167</v>
      </c>
      <c r="O8" s="27">
        <v>80</v>
      </c>
      <c r="P8" s="27">
        <v>250</v>
      </c>
      <c r="Q8" s="27">
        <v>20</v>
      </c>
      <c r="S8" s="11" t="s">
        <v>61</v>
      </c>
      <c r="T8" s="5">
        <v>1</v>
      </c>
    </row>
    <row r="9" spans="1:28" x14ac:dyDescent="0.25">
      <c r="A9" s="26" t="s">
        <v>59</v>
      </c>
      <c r="B9" s="26">
        <v>1</v>
      </c>
      <c r="C9" s="26" t="s">
        <v>174</v>
      </c>
      <c r="D9" s="26" t="s">
        <v>24</v>
      </c>
      <c r="E9" s="26" t="s">
        <v>101</v>
      </c>
      <c r="F9" s="26" t="s">
        <v>99</v>
      </c>
      <c r="G9" s="27">
        <v>2</v>
      </c>
      <c r="H9" s="26" t="s">
        <v>34</v>
      </c>
      <c r="I9" s="27">
        <v>2</v>
      </c>
      <c r="J9" s="26" t="s">
        <v>168</v>
      </c>
      <c r="K9" s="26" t="s">
        <v>97</v>
      </c>
      <c r="L9" s="26">
        <f t="shared" si="0"/>
        <v>1</v>
      </c>
      <c r="M9" s="26" t="s">
        <v>168</v>
      </c>
      <c r="N9" s="26" t="s">
        <v>97</v>
      </c>
      <c r="O9" s="28"/>
      <c r="P9" s="28"/>
      <c r="Q9" s="28"/>
      <c r="S9" s="10" t="s">
        <v>173</v>
      </c>
      <c r="T9" s="5">
        <v>1.763157894736842</v>
      </c>
    </row>
    <row r="10" spans="1:28" x14ac:dyDescent="0.25">
      <c r="A10" s="26" t="s">
        <v>60</v>
      </c>
      <c r="B10" s="26">
        <v>4</v>
      </c>
      <c r="C10" s="26" t="s">
        <v>174</v>
      </c>
      <c r="D10" s="26" t="s">
        <v>24</v>
      </c>
      <c r="E10" s="26" t="s">
        <v>101</v>
      </c>
      <c r="F10" s="26" t="s">
        <v>99</v>
      </c>
      <c r="G10" s="27">
        <v>3</v>
      </c>
      <c r="H10" s="26" t="s">
        <v>34</v>
      </c>
      <c r="I10" s="27">
        <v>3</v>
      </c>
      <c r="J10" s="26" t="s">
        <v>168</v>
      </c>
      <c r="K10" s="26" t="s">
        <v>97</v>
      </c>
      <c r="L10" s="26">
        <f t="shared" si="0"/>
        <v>1</v>
      </c>
      <c r="M10" s="26" t="s">
        <v>168</v>
      </c>
      <c r="N10" s="26" t="s">
        <v>97</v>
      </c>
      <c r="O10" s="28"/>
      <c r="P10" s="28"/>
      <c r="Q10" s="28"/>
      <c r="S10" s="11" t="s">
        <v>102</v>
      </c>
      <c r="T10" s="5">
        <v>0.81666666666666676</v>
      </c>
    </row>
    <row r="11" spans="1:28" x14ac:dyDescent="0.25">
      <c r="A11" s="26" t="s">
        <v>31</v>
      </c>
      <c r="B11" s="26">
        <v>4</v>
      </c>
      <c r="C11" s="26" t="s">
        <v>173</v>
      </c>
      <c r="D11" s="26" t="s">
        <v>63</v>
      </c>
      <c r="E11" s="26" t="s">
        <v>102</v>
      </c>
      <c r="F11" s="26" t="s">
        <v>103</v>
      </c>
      <c r="G11" s="27">
        <v>5</v>
      </c>
      <c r="H11" s="26" t="s">
        <v>34</v>
      </c>
      <c r="I11" s="27">
        <v>5</v>
      </c>
      <c r="J11" s="26" t="s">
        <v>104</v>
      </c>
      <c r="K11" s="26" t="s">
        <v>97</v>
      </c>
      <c r="L11" s="26">
        <f t="shared" si="0"/>
        <v>1</v>
      </c>
      <c r="M11" s="26" t="s">
        <v>104</v>
      </c>
      <c r="N11" s="26" t="s">
        <v>97</v>
      </c>
      <c r="O11" s="27">
        <v>20</v>
      </c>
      <c r="P11" s="27">
        <v>8</v>
      </c>
      <c r="Q11" s="27">
        <v>80</v>
      </c>
      <c r="S11" s="11" t="s">
        <v>56</v>
      </c>
      <c r="T11" s="5">
        <v>2.1858974358974361</v>
      </c>
    </row>
    <row r="12" spans="1:28" x14ac:dyDescent="0.25">
      <c r="A12" s="26" t="s">
        <v>31</v>
      </c>
      <c r="B12" s="26">
        <v>4</v>
      </c>
      <c r="C12" s="26" t="s">
        <v>173</v>
      </c>
      <c r="D12" s="26" t="s">
        <v>63</v>
      </c>
      <c r="E12" s="26" t="s">
        <v>102</v>
      </c>
      <c r="F12" s="26" t="s">
        <v>100</v>
      </c>
      <c r="G12" s="27">
        <v>12</v>
      </c>
      <c r="H12" s="26" t="s">
        <v>34</v>
      </c>
      <c r="I12" s="27">
        <v>9</v>
      </c>
      <c r="J12" s="26" t="s">
        <v>169</v>
      </c>
      <c r="K12" s="26" t="s">
        <v>128</v>
      </c>
      <c r="L12" s="26">
        <f t="shared" si="0"/>
        <v>0.75</v>
      </c>
      <c r="M12" s="26" t="s">
        <v>169</v>
      </c>
      <c r="N12" s="26" t="s">
        <v>128</v>
      </c>
      <c r="O12" s="27">
        <v>20</v>
      </c>
      <c r="P12" s="27">
        <v>350</v>
      </c>
      <c r="Q12" s="27">
        <v>80</v>
      </c>
      <c r="S12" s="11" t="s">
        <v>61</v>
      </c>
      <c r="T12" s="5">
        <v>1</v>
      </c>
    </row>
    <row r="13" spans="1:28" x14ac:dyDescent="0.25">
      <c r="A13" s="26" t="s">
        <v>108</v>
      </c>
      <c r="B13" s="26">
        <v>5</v>
      </c>
      <c r="C13" s="26" t="s">
        <v>173</v>
      </c>
      <c r="D13" s="26" t="s">
        <v>63</v>
      </c>
      <c r="E13" s="26" t="s">
        <v>102</v>
      </c>
      <c r="F13" s="26" t="s">
        <v>103</v>
      </c>
      <c r="G13" s="27">
        <v>12</v>
      </c>
      <c r="H13" s="26" t="s">
        <v>34</v>
      </c>
      <c r="I13" s="27">
        <v>4</v>
      </c>
      <c r="J13" s="26" t="s">
        <v>104</v>
      </c>
      <c r="K13" s="26" t="s">
        <v>97</v>
      </c>
      <c r="L13" s="26">
        <f t="shared" si="0"/>
        <v>0.33333333333333331</v>
      </c>
      <c r="M13" s="26" t="s">
        <v>104</v>
      </c>
      <c r="N13" s="26" t="s">
        <v>97</v>
      </c>
      <c r="O13" s="27">
        <v>0</v>
      </c>
      <c r="P13" s="27">
        <v>8</v>
      </c>
      <c r="Q13" s="27">
        <v>100</v>
      </c>
      <c r="S13" s="10" t="s">
        <v>113</v>
      </c>
      <c r="T13" s="5">
        <v>1.4723577235772356</v>
      </c>
    </row>
    <row r="14" spans="1:28" x14ac:dyDescent="0.25">
      <c r="A14" s="26" t="s">
        <v>161</v>
      </c>
      <c r="B14" s="26">
        <v>5</v>
      </c>
      <c r="C14" s="26" t="s">
        <v>173</v>
      </c>
      <c r="D14" s="26" t="s">
        <v>63</v>
      </c>
      <c r="E14" s="26" t="s">
        <v>102</v>
      </c>
      <c r="F14" s="26" t="s">
        <v>103</v>
      </c>
      <c r="G14" s="27">
        <v>5</v>
      </c>
      <c r="H14" s="26" t="s">
        <v>34</v>
      </c>
      <c r="I14" s="27">
        <v>5</v>
      </c>
      <c r="J14" s="26" t="s">
        <v>104</v>
      </c>
      <c r="K14" s="26" t="s">
        <v>97</v>
      </c>
      <c r="L14" s="26">
        <f t="shared" si="0"/>
        <v>1</v>
      </c>
      <c r="M14" s="26" t="s">
        <v>104</v>
      </c>
      <c r="N14" s="26" t="s">
        <v>97</v>
      </c>
      <c r="O14" s="27">
        <v>0</v>
      </c>
      <c r="P14" s="27">
        <v>8</v>
      </c>
      <c r="Q14" s="27">
        <v>100</v>
      </c>
      <c r="Z14" s="31" t="s">
        <v>200</v>
      </c>
      <c r="AA14" s="31"/>
      <c r="AB14" s="31"/>
    </row>
    <row r="15" spans="1:28" x14ac:dyDescent="0.25">
      <c r="A15" s="26" t="s">
        <v>45</v>
      </c>
      <c r="B15" s="26">
        <v>3</v>
      </c>
      <c r="C15" s="26" t="s">
        <v>173</v>
      </c>
      <c r="D15" s="26" t="s">
        <v>63</v>
      </c>
      <c r="E15" s="26" t="s">
        <v>102</v>
      </c>
      <c r="F15" s="26" t="s">
        <v>103</v>
      </c>
      <c r="G15" s="27">
        <v>12</v>
      </c>
      <c r="H15" s="26" t="s">
        <v>34</v>
      </c>
      <c r="I15" s="27">
        <v>12</v>
      </c>
      <c r="J15" s="26" t="s">
        <v>104</v>
      </c>
      <c r="K15" s="26" t="s">
        <v>97</v>
      </c>
      <c r="L15" s="26">
        <f t="shared" si="0"/>
        <v>1</v>
      </c>
      <c r="M15" s="26" t="s">
        <v>104</v>
      </c>
      <c r="N15" s="26" t="s">
        <v>97</v>
      </c>
      <c r="O15" s="27">
        <v>0</v>
      </c>
      <c r="P15" s="27">
        <v>8</v>
      </c>
      <c r="Q15" s="27">
        <v>100</v>
      </c>
      <c r="S15" s="9" t="s">
        <v>112</v>
      </c>
      <c r="T15" t="s">
        <v>177</v>
      </c>
      <c r="W15" t="s">
        <v>178</v>
      </c>
      <c r="AA15" t="s">
        <v>178</v>
      </c>
    </row>
    <row r="16" spans="1:28" x14ac:dyDescent="0.25">
      <c r="A16" s="26" t="s">
        <v>53</v>
      </c>
      <c r="B16" s="26">
        <v>3</v>
      </c>
      <c r="C16" s="26" t="s">
        <v>174</v>
      </c>
      <c r="D16" s="26" t="s">
        <v>63</v>
      </c>
      <c r="E16" s="26" t="s">
        <v>102</v>
      </c>
      <c r="F16" s="26" t="s">
        <v>103</v>
      </c>
      <c r="G16" s="27">
        <v>25</v>
      </c>
      <c r="H16" s="26" t="s">
        <v>37</v>
      </c>
      <c r="I16" s="27">
        <v>20</v>
      </c>
      <c r="J16" s="26" t="s">
        <v>104</v>
      </c>
      <c r="K16" s="26" t="s">
        <v>97</v>
      </c>
      <c r="L16" s="26">
        <f t="shared" si="0"/>
        <v>0.8</v>
      </c>
      <c r="M16" s="26" t="s">
        <v>104</v>
      </c>
      <c r="N16" s="26" t="s">
        <v>97</v>
      </c>
      <c r="O16" s="29">
        <v>60</v>
      </c>
      <c r="P16" s="29">
        <v>8</v>
      </c>
      <c r="Q16" s="29">
        <v>40</v>
      </c>
      <c r="S16" s="10" t="s">
        <v>174</v>
      </c>
      <c r="T16" s="5">
        <v>1.221212121212121</v>
      </c>
      <c r="V16" t="s">
        <v>70</v>
      </c>
      <c r="W16" t="s">
        <v>111</v>
      </c>
      <c r="X16" t="s">
        <v>110</v>
      </c>
      <c r="Z16" t="s">
        <v>70</v>
      </c>
      <c r="AA16" t="s">
        <v>111</v>
      </c>
      <c r="AB16" t="s">
        <v>110</v>
      </c>
    </row>
    <row r="17" spans="1:28" x14ac:dyDescent="0.25">
      <c r="A17" s="26" t="s">
        <v>65</v>
      </c>
      <c r="B17" s="26">
        <v>2</v>
      </c>
      <c r="C17" s="26" t="s">
        <v>174</v>
      </c>
      <c r="D17" s="26" t="s">
        <v>63</v>
      </c>
      <c r="E17" s="26" t="s">
        <v>102</v>
      </c>
      <c r="F17" s="26" t="s">
        <v>103</v>
      </c>
      <c r="G17" s="27">
        <v>2</v>
      </c>
      <c r="H17" s="26" t="s">
        <v>34</v>
      </c>
      <c r="I17" s="27">
        <v>2</v>
      </c>
      <c r="J17" s="26" t="s">
        <v>104</v>
      </c>
      <c r="K17" s="26" t="s">
        <v>97</v>
      </c>
      <c r="L17" s="26">
        <f t="shared" si="0"/>
        <v>1</v>
      </c>
      <c r="M17" s="26" t="s">
        <v>104</v>
      </c>
      <c r="N17" s="26" t="s">
        <v>97</v>
      </c>
      <c r="O17" s="29">
        <v>0</v>
      </c>
      <c r="P17" s="29">
        <v>8</v>
      </c>
      <c r="Q17" s="29">
        <v>100</v>
      </c>
      <c r="S17" s="11">
        <v>1</v>
      </c>
      <c r="T17" s="5">
        <v>1</v>
      </c>
      <c r="V17">
        <v>1</v>
      </c>
      <c r="W17" s="7"/>
      <c r="X17" s="7">
        <v>1.5</v>
      </c>
      <c r="Z17">
        <v>1</v>
      </c>
      <c r="AA17" s="7">
        <v>1.25</v>
      </c>
      <c r="AB17" s="7">
        <v>2.4444444444444446</v>
      </c>
    </row>
    <row r="18" spans="1:28" x14ac:dyDescent="0.25">
      <c r="A18" s="26" t="s">
        <v>59</v>
      </c>
      <c r="B18" s="26">
        <v>1</v>
      </c>
      <c r="C18" s="26" t="s">
        <v>174</v>
      </c>
      <c r="D18" s="26" t="s">
        <v>63</v>
      </c>
      <c r="E18" s="26" t="s">
        <v>102</v>
      </c>
      <c r="F18" s="26" t="s">
        <v>103</v>
      </c>
      <c r="G18" s="27">
        <v>7</v>
      </c>
      <c r="H18" s="26" t="s">
        <v>34</v>
      </c>
      <c r="I18" s="27">
        <v>7</v>
      </c>
      <c r="J18" s="26" t="s">
        <v>165</v>
      </c>
      <c r="K18" s="26" t="s">
        <v>97</v>
      </c>
      <c r="L18" s="26">
        <f t="shared" si="0"/>
        <v>1</v>
      </c>
      <c r="M18" s="26" t="s">
        <v>165</v>
      </c>
      <c r="N18" s="26" t="s">
        <v>97</v>
      </c>
      <c r="O18" s="27">
        <v>20</v>
      </c>
      <c r="P18" s="27">
        <v>8</v>
      </c>
      <c r="Q18" s="27">
        <v>80</v>
      </c>
      <c r="S18" s="12" t="s">
        <v>101</v>
      </c>
      <c r="T18" s="5">
        <v>1</v>
      </c>
      <c r="V18">
        <v>2</v>
      </c>
      <c r="W18" s="7">
        <v>1.9166666666666665</v>
      </c>
      <c r="X18" s="7">
        <v>1.6666666666666667</v>
      </c>
      <c r="Z18">
        <v>2</v>
      </c>
      <c r="AA18" s="7"/>
      <c r="AB18" s="7">
        <v>1.5</v>
      </c>
    </row>
    <row r="19" spans="1:28" x14ac:dyDescent="0.25">
      <c r="A19" s="26" t="s">
        <v>25</v>
      </c>
      <c r="B19" s="26">
        <v>2</v>
      </c>
      <c r="C19" s="26" t="s">
        <v>173</v>
      </c>
      <c r="D19" s="26" t="s">
        <v>24</v>
      </c>
      <c r="E19" s="26" t="s">
        <v>56</v>
      </c>
      <c r="F19" s="26" t="s">
        <v>95</v>
      </c>
      <c r="G19" s="27">
        <v>1</v>
      </c>
      <c r="H19" s="26" t="s">
        <v>27</v>
      </c>
      <c r="I19" s="27">
        <v>3</v>
      </c>
      <c r="J19" s="26" t="s">
        <v>96</v>
      </c>
      <c r="K19" s="26" t="s">
        <v>97</v>
      </c>
      <c r="L19" s="26">
        <f t="shared" si="0"/>
        <v>3</v>
      </c>
      <c r="M19" s="26" t="s">
        <v>96</v>
      </c>
      <c r="N19" s="26" t="s">
        <v>97</v>
      </c>
      <c r="O19" s="27">
        <v>70</v>
      </c>
      <c r="P19" s="27">
        <v>30</v>
      </c>
      <c r="Q19" s="27">
        <v>30</v>
      </c>
      <c r="S19" s="12" t="s">
        <v>102</v>
      </c>
      <c r="T19" s="5">
        <v>1</v>
      </c>
      <c r="V19">
        <v>3</v>
      </c>
      <c r="W19" s="7">
        <v>1.7166669999999999</v>
      </c>
      <c r="X19" s="7">
        <v>1.7777777777777779</v>
      </c>
      <c r="Z19">
        <v>3</v>
      </c>
      <c r="AA19" s="7">
        <v>1.9166666666666665</v>
      </c>
      <c r="AB19" s="7">
        <v>1.6666666666666667</v>
      </c>
    </row>
    <row r="20" spans="1:28" x14ac:dyDescent="0.25">
      <c r="A20" s="26" t="s">
        <v>30</v>
      </c>
      <c r="B20" s="26">
        <v>1</v>
      </c>
      <c r="C20" s="26" t="s">
        <v>173</v>
      </c>
      <c r="D20" s="26" t="s">
        <v>24</v>
      </c>
      <c r="E20" s="26" t="s">
        <v>56</v>
      </c>
      <c r="F20" s="26" t="s">
        <v>95</v>
      </c>
      <c r="G20" s="27">
        <v>2</v>
      </c>
      <c r="H20" s="26" t="s">
        <v>27</v>
      </c>
      <c r="I20" s="27">
        <v>3</v>
      </c>
      <c r="J20" s="26" t="s">
        <v>96</v>
      </c>
      <c r="K20" s="26" t="s">
        <v>97</v>
      </c>
      <c r="L20" s="26">
        <f t="shared" si="0"/>
        <v>1.5</v>
      </c>
      <c r="M20" s="26" t="s">
        <v>96</v>
      </c>
      <c r="N20" s="26" t="s">
        <v>97</v>
      </c>
      <c r="O20" s="27">
        <v>40</v>
      </c>
      <c r="P20" s="27">
        <v>30</v>
      </c>
      <c r="Q20" s="27">
        <v>60</v>
      </c>
      <c r="S20" s="11">
        <v>2</v>
      </c>
      <c r="T20" s="5">
        <v>1.4583333333333333</v>
      </c>
      <c r="V20">
        <v>4</v>
      </c>
      <c r="W20" s="7">
        <v>1.25</v>
      </c>
      <c r="X20" s="7">
        <v>2.4444444444444446</v>
      </c>
      <c r="Z20">
        <v>4</v>
      </c>
      <c r="AA20" s="7">
        <v>1.7166669999999999</v>
      </c>
      <c r="AB20" s="7">
        <v>1.7777777777777779</v>
      </c>
    </row>
    <row r="21" spans="1:28" x14ac:dyDescent="0.25">
      <c r="A21" s="26" t="s">
        <v>31</v>
      </c>
      <c r="B21" s="26">
        <v>4</v>
      </c>
      <c r="C21" s="26" t="s">
        <v>173</v>
      </c>
      <c r="D21" s="26" t="s">
        <v>24</v>
      </c>
      <c r="E21" s="26" t="s">
        <v>56</v>
      </c>
      <c r="F21" s="26" t="s">
        <v>95</v>
      </c>
      <c r="G21" s="27">
        <v>3</v>
      </c>
      <c r="H21" s="26" t="s">
        <v>27</v>
      </c>
      <c r="I21" s="27">
        <v>5</v>
      </c>
      <c r="J21" s="26" t="s">
        <v>96</v>
      </c>
      <c r="K21" s="26" t="s">
        <v>97</v>
      </c>
      <c r="L21" s="26">
        <f t="shared" si="0"/>
        <v>1.6666666666666667</v>
      </c>
      <c r="M21" s="26" t="s">
        <v>96</v>
      </c>
      <c r="N21" s="26" t="s">
        <v>97</v>
      </c>
      <c r="O21" s="27">
        <v>60</v>
      </c>
      <c r="P21" s="27">
        <v>30</v>
      </c>
      <c r="Q21" s="27">
        <v>40</v>
      </c>
      <c r="S21" s="12" t="s">
        <v>101</v>
      </c>
      <c r="T21" s="5">
        <v>1</v>
      </c>
      <c r="V21">
        <v>5</v>
      </c>
      <c r="W21" s="7">
        <v>1.1666666666666665</v>
      </c>
      <c r="X21" s="7">
        <v>3.0833333333333335</v>
      </c>
      <c r="Z21">
        <v>5</v>
      </c>
      <c r="AA21" s="7">
        <v>1.1666666666666665</v>
      </c>
      <c r="AB21" s="7">
        <v>3.0833333333333335</v>
      </c>
    </row>
    <row r="22" spans="1:28" x14ac:dyDescent="0.25">
      <c r="A22" s="26" t="s">
        <v>108</v>
      </c>
      <c r="B22" s="26">
        <v>5</v>
      </c>
      <c r="C22" s="26" t="s">
        <v>173</v>
      </c>
      <c r="D22" s="26" t="s">
        <v>24</v>
      </c>
      <c r="E22" s="26" t="s">
        <v>56</v>
      </c>
      <c r="F22" s="26" t="s">
        <v>95</v>
      </c>
      <c r="G22" s="27">
        <v>3</v>
      </c>
      <c r="H22" s="26" t="s">
        <v>27</v>
      </c>
      <c r="I22" s="27">
        <v>9</v>
      </c>
      <c r="J22" s="26" t="s">
        <v>96</v>
      </c>
      <c r="K22" s="26" t="s">
        <v>97</v>
      </c>
      <c r="L22" s="26">
        <f t="shared" si="0"/>
        <v>3</v>
      </c>
      <c r="M22" s="26" t="s">
        <v>96</v>
      </c>
      <c r="N22" s="26" t="s">
        <v>97</v>
      </c>
      <c r="O22" s="27">
        <v>80</v>
      </c>
      <c r="P22" s="27">
        <v>40</v>
      </c>
      <c r="Q22" s="27">
        <v>20</v>
      </c>
      <c r="S22" s="12" t="s">
        <v>102</v>
      </c>
      <c r="T22" s="5">
        <v>1</v>
      </c>
      <c r="W22" s="7"/>
    </row>
    <row r="23" spans="1:28" x14ac:dyDescent="0.25">
      <c r="A23" s="26" t="s">
        <v>33</v>
      </c>
      <c r="B23" s="26">
        <v>2</v>
      </c>
      <c r="C23" s="26" t="s">
        <v>173</v>
      </c>
      <c r="D23" s="26" t="s">
        <v>24</v>
      </c>
      <c r="E23" s="26" t="s">
        <v>56</v>
      </c>
      <c r="F23" s="26" t="s">
        <v>95</v>
      </c>
      <c r="G23" s="27">
        <v>2</v>
      </c>
      <c r="H23" s="26" t="s">
        <v>34</v>
      </c>
      <c r="I23" s="27">
        <v>1.5</v>
      </c>
      <c r="J23" s="26" t="s">
        <v>96</v>
      </c>
      <c r="K23" s="26" t="s">
        <v>97</v>
      </c>
      <c r="L23" s="26">
        <f t="shared" si="0"/>
        <v>0.75</v>
      </c>
      <c r="M23" s="26" t="s">
        <v>96</v>
      </c>
      <c r="N23" s="26" t="s">
        <v>97</v>
      </c>
      <c r="O23" s="27">
        <v>20</v>
      </c>
      <c r="P23" s="27">
        <v>30</v>
      </c>
      <c r="Q23" s="27">
        <v>80</v>
      </c>
      <c r="S23" s="12" t="s">
        <v>56</v>
      </c>
      <c r="T23" s="5">
        <v>1.9166666666666665</v>
      </c>
    </row>
    <row r="24" spans="1:28" x14ac:dyDescent="0.25">
      <c r="A24" s="26" t="s">
        <v>35</v>
      </c>
      <c r="B24" s="26">
        <v>2</v>
      </c>
      <c r="C24" s="26" t="s">
        <v>173</v>
      </c>
      <c r="D24" s="26" t="s">
        <v>24</v>
      </c>
      <c r="E24" s="26" t="s">
        <v>56</v>
      </c>
      <c r="F24" s="26" t="s">
        <v>95</v>
      </c>
      <c r="G24" s="27">
        <v>2</v>
      </c>
      <c r="H24" s="26" t="s">
        <v>34</v>
      </c>
      <c r="I24" s="27">
        <v>2.5</v>
      </c>
      <c r="J24" s="26" t="s">
        <v>96</v>
      </c>
      <c r="K24" s="26" t="s">
        <v>97</v>
      </c>
      <c r="L24" s="26">
        <f t="shared" si="0"/>
        <v>1.25</v>
      </c>
      <c r="M24" s="26" t="s">
        <v>96</v>
      </c>
      <c r="N24" s="26" t="s">
        <v>97</v>
      </c>
      <c r="O24" s="27">
        <v>0</v>
      </c>
      <c r="P24" s="27">
        <v>30</v>
      </c>
      <c r="Q24" s="27">
        <v>100</v>
      </c>
      <c r="S24" s="11">
        <v>3</v>
      </c>
      <c r="T24" s="5">
        <v>1.2785714285714285</v>
      </c>
    </row>
    <row r="25" spans="1:28" x14ac:dyDescent="0.25">
      <c r="A25" s="26" t="s">
        <v>36</v>
      </c>
      <c r="B25" s="26">
        <v>4</v>
      </c>
      <c r="C25" s="26" t="s">
        <v>173</v>
      </c>
      <c r="D25" s="26" t="s">
        <v>24</v>
      </c>
      <c r="E25" s="26" t="s">
        <v>56</v>
      </c>
      <c r="F25" s="26" t="s">
        <v>95</v>
      </c>
      <c r="G25" s="27">
        <v>2</v>
      </c>
      <c r="H25" s="26" t="s">
        <v>37</v>
      </c>
      <c r="I25" s="27">
        <v>10</v>
      </c>
      <c r="J25" s="26" t="s">
        <v>96</v>
      </c>
      <c r="K25" s="26" t="s">
        <v>97</v>
      </c>
      <c r="L25" s="26">
        <f t="shared" si="0"/>
        <v>5</v>
      </c>
      <c r="M25" s="26" t="s">
        <v>96</v>
      </c>
      <c r="N25" s="26" t="s">
        <v>97</v>
      </c>
      <c r="O25" s="27">
        <v>70</v>
      </c>
      <c r="P25" s="27">
        <v>30</v>
      </c>
      <c r="Q25" s="27">
        <v>30</v>
      </c>
      <c r="S25" s="12" t="s">
        <v>101</v>
      </c>
      <c r="T25" s="5">
        <v>1</v>
      </c>
    </row>
    <row r="26" spans="1:28" x14ac:dyDescent="0.25">
      <c r="A26" s="26" t="s">
        <v>38</v>
      </c>
      <c r="B26" s="26">
        <v>5</v>
      </c>
      <c r="C26" s="26" t="s">
        <v>173</v>
      </c>
      <c r="D26" s="26" t="s">
        <v>24</v>
      </c>
      <c r="E26" s="26" t="s">
        <v>56</v>
      </c>
      <c r="F26" s="26" t="s">
        <v>95</v>
      </c>
      <c r="G26" s="27">
        <v>2</v>
      </c>
      <c r="H26" s="26" t="s">
        <v>34</v>
      </c>
      <c r="I26" s="27">
        <v>3.5</v>
      </c>
      <c r="J26" s="26" t="s">
        <v>96</v>
      </c>
      <c r="K26" s="26" t="s">
        <v>97</v>
      </c>
      <c r="L26" s="26">
        <f t="shared" si="0"/>
        <v>1.75</v>
      </c>
      <c r="M26" s="26" t="s">
        <v>96</v>
      </c>
      <c r="N26" s="26" t="s">
        <v>97</v>
      </c>
      <c r="O26" s="27">
        <v>40</v>
      </c>
      <c r="P26" s="27">
        <v>30</v>
      </c>
      <c r="Q26" s="27">
        <v>60</v>
      </c>
      <c r="S26" s="12" t="s">
        <v>102</v>
      </c>
      <c r="T26" s="5">
        <v>0.8</v>
      </c>
      <c r="V26" s="27">
        <v>30</v>
      </c>
    </row>
    <row r="27" spans="1:28" x14ac:dyDescent="0.25">
      <c r="A27" s="26" t="s">
        <v>41</v>
      </c>
      <c r="B27" s="26">
        <v>3</v>
      </c>
      <c r="C27" s="26" t="s">
        <v>173</v>
      </c>
      <c r="D27" s="26" t="s">
        <v>24</v>
      </c>
      <c r="E27" s="26" t="s">
        <v>56</v>
      </c>
      <c r="F27" s="26" t="s">
        <v>95</v>
      </c>
      <c r="G27" s="27">
        <v>3</v>
      </c>
      <c r="H27" s="26" t="s">
        <v>37</v>
      </c>
      <c r="I27" s="27">
        <v>7</v>
      </c>
      <c r="J27" s="26" t="s">
        <v>96</v>
      </c>
      <c r="K27" s="26" t="s">
        <v>97</v>
      </c>
      <c r="L27" s="26">
        <f t="shared" si="0"/>
        <v>2.3333333333333335</v>
      </c>
      <c r="M27" s="26" t="s">
        <v>96</v>
      </c>
      <c r="N27" s="26" t="s">
        <v>97</v>
      </c>
      <c r="O27" s="27">
        <v>30</v>
      </c>
      <c r="P27" s="27">
        <v>50</v>
      </c>
      <c r="Q27" s="27">
        <v>50</v>
      </c>
      <c r="S27" s="12" t="s">
        <v>56</v>
      </c>
      <c r="T27" s="5">
        <v>1.7166666666666668</v>
      </c>
      <c r="V27" s="27">
        <v>30</v>
      </c>
    </row>
    <row r="28" spans="1:28" x14ac:dyDescent="0.25">
      <c r="A28" s="26" t="s">
        <v>42</v>
      </c>
      <c r="B28" s="26">
        <v>4</v>
      </c>
      <c r="C28" s="26" t="s">
        <v>173</v>
      </c>
      <c r="D28" s="26" t="s">
        <v>24</v>
      </c>
      <c r="E28" s="26" t="s">
        <v>56</v>
      </c>
      <c r="F28" s="26" t="s">
        <v>95</v>
      </c>
      <c r="G28" s="27">
        <v>3</v>
      </c>
      <c r="H28" s="26" t="s">
        <v>34</v>
      </c>
      <c r="I28" s="27">
        <v>2</v>
      </c>
      <c r="J28" s="26" t="s">
        <v>96</v>
      </c>
      <c r="K28" s="26" t="s">
        <v>97</v>
      </c>
      <c r="L28" s="26">
        <f t="shared" si="0"/>
        <v>0.66666666666666663</v>
      </c>
      <c r="M28" s="26" t="s">
        <v>96</v>
      </c>
      <c r="N28" s="26" t="s">
        <v>97</v>
      </c>
      <c r="O28" s="27">
        <v>20</v>
      </c>
      <c r="P28" s="27">
        <v>30</v>
      </c>
      <c r="Q28" s="27">
        <v>80</v>
      </c>
      <c r="S28" s="11">
        <v>4</v>
      </c>
      <c r="T28" s="5">
        <v>1.125</v>
      </c>
      <c r="V28" s="27">
        <v>30</v>
      </c>
    </row>
    <row r="29" spans="1:28" x14ac:dyDescent="0.25">
      <c r="A29" s="26" t="s">
        <v>161</v>
      </c>
      <c r="B29" s="26">
        <v>5</v>
      </c>
      <c r="C29" s="26" t="s">
        <v>173</v>
      </c>
      <c r="D29" s="26" t="s">
        <v>24</v>
      </c>
      <c r="E29" s="26" t="s">
        <v>56</v>
      </c>
      <c r="F29" s="26" t="s">
        <v>95</v>
      </c>
      <c r="G29" s="27">
        <v>1</v>
      </c>
      <c r="H29" s="26" t="s">
        <v>37</v>
      </c>
      <c r="I29" s="27">
        <v>4.5</v>
      </c>
      <c r="J29" s="26" t="s">
        <v>96</v>
      </c>
      <c r="K29" s="26" t="s">
        <v>97</v>
      </c>
      <c r="L29" s="26">
        <f t="shared" si="0"/>
        <v>4.5</v>
      </c>
      <c r="M29" s="26" t="s">
        <v>96</v>
      </c>
      <c r="N29" s="26" t="s">
        <v>97</v>
      </c>
      <c r="O29" s="27">
        <v>77.8</v>
      </c>
      <c r="P29" s="27">
        <v>30</v>
      </c>
      <c r="Q29" s="27">
        <v>22.2</v>
      </c>
      <c r="S29" s="12" t="s">
        <v>101</v>
      </c>
      <c r="T29" s="5">
        <v>1</v>
      </c>
      <c r="V29" s="27">
        <v>40</v>
      </c>
    </row>
    <row r="30" spans="1:28" x14ac:dyDescent="0.25">
      <c r="A30" s="26" t="s">
        <v>45</v>
      </c>
      <c r="B30" s="26">
        <v>3</v>
      </c>
      <c r="C30" s="26" t="s">
        <v>173</v>
      </c>
      <c r="D30" s="26" t="s">
        <v>24</v>
      </c>
      <c r="E30" s="26" t="s">
        <v>56</v>
      </c>
      <c r="F30" s="26" t="s">
        <v>95</v>
      </c>
      <c r="G30" s="27">
        <v>2</v>
      </c>
      <c r="H30" s="26" t="s">
        <v>37</v>
      </c>
      <c r="I30" s="27">
        <v>4</v>
      </c>
      <c r="J30" s="26" t="s">
        <v>96</v>
      </c>
      <c r="K30" s="26" t="s">
        <v>97</v>
      </c>
      <c r="L30" s="26">
        <f t="shared" si="0"/>
        <v>2</v>
      </c>
      <c r="M30" s="26" t="s">
        <v>96</v>
      </c>
      <c r="N30" s="26" t="s">
        <v>97</v>
      </c>
      <c r="O30" s="27">
        <v>70</v>
      </c>
      <c r="P30" s="27">
        <v>30</v>
      </c>
      <c r="Q30" s="27">
        <v>30</v>
      </c>
      <c r="S30" s="12" t="s">
        <v>56</v>
      </c>
      <c r="T30" s="5">
        <v>1.25</v>
      </c>
      <c r="V30" s="27">
        <v>30</v>
      </c>
    </row>
    <row r="31" spans="1:28" x14ac:dyDescent="0.25">
      <c r="A31" s="26" t="s">
        <v>45</v>
      </c>
      <c r="B31" s="26">
        <v>3</v>
      </c>
      <c r="C31" s="26" t="s">
        <v>173</v>
      </c>
      <c r="D31" s="26" t="s">
        <v>24</v>
      </c>
      <c r="E31" s="26" t="s">
        <v>56</v>
      </c>
      <c r="F31" s="26" t="s">
        <v>95</v>
      </c>
      <c r="G31" s="27">
        <v>2</v>
      </c>
      <c r="H31" s="26" t="s">
        <v>34</v>
      </c>
      <c r="I31" s="27">
        <v>2</v>
      </c>
      <c r="J31" s="26" t="s">
        <v>96</v>
      </c>
      <c r="K31" s="26" t="s">
        <v>97</v>
      </c>
      <c r="L31" s="26">
        <f t="shared" si="0"/>
        <v>1</v>
      </c>
      <c r="M31" s="26" t="s">
        <v>96</v>
      </c>
      <c r="N31" s="26" t="s">
        <v>97</v>
      </c>
      <c r="O31" s="27">
        <v>70</v>
      </c>
      <c r="P31" s="27">
        <v>30</v>
      </c>
      <c r="Q31" s="27">
        <v>30</v>
      </c>
      <c r="S31" s="11">
        <v>5</v>
      </c>
      <c r="T31" s="5">
        <v>1.1111111111111109</v>
      </c>
      <c r="V31" s="27">
        <v>30</v>
      </c>
    </row>
    <row r="32" spans="1:28" x14ac:dyDescent="0.25">
      <c r="A32" s="26" t="s">
        <v>49</v>
      </c>
      <c r="B32" s="26">
        <v>4</v>
      </c>
      <c r="C32" s="26" t="s">
        <v>174</v>
      </c>
      <c r="D32" s="26" t="s">
        <v>24</v>
      </c>
      <c r="E32" s="26" t="s">
        <v>56</v>
      </c>
      <c r="F32" s="26" t="s">
        <v>95</v>
      </c>
      <c r="G32" s="27">
        <v>2</v>
      </c>
      <c r="H32" s="26" t="s">
        <v>34</v>
      </c>
      <c r="I32" s="27">
        <v>2.5</v>
      </c>
      <c r="J32" s="26" t="s">
        <v>96</v>
      </c>
      <c r="K32" s="26" t="s">
        <v>97</v>
      </c>
      <c r="L32" s="26">
        <f t="shared" si="0"/>
        <v>1.25</v>
      </c>
      <c r="M32" s="26" t="s">
        <v>96</v>
      </c>
      <c r="N32" s="26" t="s">
        <v>97</v>
      </c>
      <c r="O32" s="27">
        <v>70</v>
      </c>
      <c r="P32" s="27">
        <v>40</v>
      </c>
      <c r="Q32" s="27">
        <v>30</v>
      </c>
      <c r="S32" s="12" t="s">
        <v>56</v>
      </c>
      <c r="T32" s="5">
        <v>1.1666666666666665</v>
      </c>
      <c r="V32" s="27">
        <v>30</v>
      </c>
    </row>
    <row r="33" spans="1:22" x14ac:dyDescent="0.25">
      <c r="A33" s="26" t="s">
        <v>50</v>
      </c>
      <c r="B33" s="26">
        <v>4</v>
      </c>
      <c r="C33" s="26" t="s">
        <v>174</v>
      </c>
      <c r="D33" s="26" t="s">
        <v>24</v>
      </c>
      <c r="E33" s="26" t="s">
        <v>56</v>
      </c>
      <c r="F33" s="26" t="s">
        <v>95</v>
      </c>
      <c r="G33" s="27">
        <v>2</v>
      </c>
      <c r="H33" s="26" t="s">
        <v>27</v>
      </c>
      <c r="I33" s="27">
        <v>3</v>
      </c>
      <c r="J33" s="26" t="s">
        <v>96</v>
      </c>
      <c r="K33" s="26" t="s">
        <v>97</v>
      </c>
      <c r="L33" s="26">
        <f t="shared" si="0"/>
        <v>1.5</v>
      </c>
      <c r="M33" s="26" t="s">
        <v>96</v>
      </c>
      <c r="N33" s="26" t="s">
        <v>97</v>
      </c>
      <c r="O33" s="27">
        <v>30</v>
      </c>
      <c r="P33" s="27">
        <v>30</v>
      </c>
      <c r="Q33" s="27">
        <v>70</v>
      </c>
      <c r="S33" s="12" t="s">
        <v>61</v>
      </c>
      <c r="T33" s="5">
        <v>1</v>
      </c>
      <c r="V33" s="27">
        <v>30</v>
      </c>
    </row>
    <row r="34" spans="1:22" x14ac:dyDescent="0.25">
      <c r="A34" s="26" t="s">
        <v>52</v>
      </c>
      <c r="B34" s="26">
        <v>5</v>
      </c>
      <c r="C34" s="26" t="s">
        <v>174</v>
      </c>
      <c r="D34" s="26" t="s">
        <v>24</v>
      </c>
      <c r="E34" s="26" t="s">
        <v>56</v>
      </c>
      <c r="F34" s="26" t="s">
        <v>95</v>
      </c>
      <c r="G34" s="27">
        <v>3</v>
      </c>
      <c r="H34" s="26" t="s">
        <v>34</v>
      </c>
      <c r="I34" s="27">
        <v>4</v>
      </c>
      <c r="J34" s="26" t="s">
        <v>96</v>
      </c>
      <c r="K34" s="26" t="s">
        <v>97</v>
      </c>
      <c r="L34" s="26">
        <f t="shared" si="0"/>
        <v>1.3333333333333333</v>
      </c>
      <c r="M34" s="26" t="s">
        <v>96</v>
      </c>
      <c r="N34" s="26" t="s">
        <v>97</v>
      </c>
      <c r="O34" s="27">
        <v>50</v>
      </c>
      <c r="P34" s="27">
        <v>50</v>
      </c>
      <c r="Q34" s="27">
        <v>50</v>
      </c>
      <c r="S34" s="10" t="s">
        <v>173</v>
      </c>
      <c r="T34" s="5">
        <v>1.763157894736842</v>
      </c>
      <c r="V34" s="27">
        <v>50</v>
      </c>
    </row>
    <row r="35" spans="1:22" x14ac:dyDescent="0.25">
      <c r="A35" s="26" t="s">
        <v>53</v>
      </c>
      <c r="B35" s="26">
        <v>3</v>
      </c>
      <c r="C35" s="26" t="s">
        <v>174</v>
      </c>
      <c r="D35" s="26" t="s">
        <v>24</v>
      </c>
      <c r="E35" s="26" t="s">
        <v>56</v>
      </c>
      <c r="F35" s="26" t="s">
        <v>95</v>
      </c>
      <c r="G35" s="27">
        <v>4</v>
      </c>
      <c r="H35" s="26" t="s">
        <v>34</v>
      </c>
      <c r="I35" s="27">
        <v>5</v>
      </c>
      <c r="J35" s="26" t="s">
        <v>96</v>
      </c>
      <c r="K35" s="26" t="s">
        <v>97</v>
      </c>
      <c r="L35" s="26">
        <f t="shared" si="0"/>
        <v>1.25</v>
      </c>
      <c r="M35" s="26" t="s">
        <v>96</v>
      </c>
      <c r="N35" s="26" t="s">
        <v>97</v>
      </c>
      <c r="O35" s="27">
        <v>60</v>
      </c>
      <c r="P35" s="27">
        <v>40</v>
      </c>
      <c r="Q35" s="27">
        <v>40</v>
      </c>
      <c r="S35" s="11">
        <v>1</v>
      </c>
      <c r="T35" s="5">
        <v>1.5</v>
      </c>
      <c r="V35" s="27">
        <v>30</v>
      </c>
    </row>
    <row r="36" spans="1:22" x14ac:dyDescent="0.25">
      <c r="A36" s="26" t="s">
        <v>54</v>
      </c>
      <c r="B36" s="26">
        <v>5</v>
      </c>
      <c r="C36" s="26" t="s">
        <v>174</v>
      </c>
      <c r="D36" s="26" t="s">
        <v>24</v>
      </c>
      <c r="E36" s="26" t="s">
        <v>56</v>
      </c>
      <c r="F36" s="26" t="s">
        <v>95</v>
      </c>
      <c r="G36" s="27">
        <v>1</v>
      </c>
      <c r="H36" s="26" t="s">
        <v>34</v>
      </c>
      <c r="I36" s="27">
        <v>1</v>
      </c>
      <c r="J36" s="26" t="s">
        <v>96</v>
      </c>
      <c r="K36" s="26" t="s">
        <v>97</v>
      </c>
      <c r="L36" s="26">
        <f t="shared" si="0"/>
        <v>1</v>
      </c>
      <c r="M36" s="26" t="s">
        <v>96</v>
      </c>
      <c r="N36" s="26" t="s">
        <v>97</v>
      </c>
      <c r="O36" s="27">
        <v>0</v>
      </c>
      <c r="P36" s="27">
        <v>40</v>
      </c>
      <c r="Q36" s="27">
        <v>100</v>
      </c>
      <c r="S36" s="12" t="s">
        <v>56</v>
      </c>
      <c r="T36" s="5">
        <v>1.5</v>
      </c>
      <c r="V36" s="27">
        <v>30</v>
      </c>
    </row>
    <row r="37" spans="1:22" x14ac:dyDescent="0.25">
      <c r="A37" s="26" t="s">
        <v>55</v>
      </c>
      <c r="B37" s="26">
        <v>3</v>
      </c>
      <c r="C37" s="26" t="s">
        <v>174</v>
      </c>
      <c r="D37" s="26" t="s">
        <v>24</v>
      </c>
      <c r="E37" s="26" t="s">
        <v>56</v>
      </c>
      <c r="F37" s="26" t="s">
        <v>95</v>
      </c>
      <c r="G37" s="27">
        <v>5</v>
      </c>
      <c r="H37" s="26" t="s">
        <v>34</v>
      </c>
      <c r="I37" s="27">
        <v>12</v>
      </c>
      <c r="J37" s="26" t="s">
        <v>96</v>
      </c>
      <c r="K37" s="26" t="s">
        <v>97</v>
      </c>
      <c r="L37" s="26">
        <f t="shared" si="0"/>
        <v>2.4</v>
      </c>
      <c r="M37" s="26" t="s">
        <v>96</v>
      </c>
      <c r="N37" s="26" t="s">
        <v>97</v>
      </c>
      <c r="O37" s="27">
        <v>60</v>
      </c>
      <c r="P37" s="27">
        <v>30</v>
      </c>
      <c r="Q37" s="27">
        <v>40</v>
      </c>
      <c r="S37" s="11">
        <v>2</v>
      </c>
      <c r="T37" s="5">
        <v>1.6666666666666667</v>
      </c>
      <c r="V37" s="27">
        <v>30</v>
      </c>
    </row>
    <row r="38" spans="1:22" x14ac:dyDescent="0.25">
      <c r="A38" s="26" t="s">
        <v>69</v>
      </c>
      <c r="B38" s="26">
        <v>2</v>
      </c>
      <c r="C38" s="26" t="s">
        <v>174</v>
      </c>
      <c r="D38" s="26" t="s">
        <v>24</v>
      </c>
      <c r="E38" s="26" t="s">
        <v>56</v>
      </c>
      <c r="F38" s="26" t="s">
        <v>95</v>
      </c>
      <c r="G38" s="27">
        <v>3</v>
      </c>
      <c r="H38" s="26" t="s">
        <v>34</v>
      </c>
      <c r="I38" s="27">
        <v>6</v>
      </c>
      <c r="J38" s="26" t="s">
        <v>172</v>
      </c>
      <c r="K38" s="26" t="s">
        <v>97</v>
      </c>
      <c r="L38" s="26">
        <v>0.5</v>
      </c>
      <c r="M38" s="26" t="s">
        <v>96</v>
      </c>
      <c r="N38" s="26" t="s">
        <v>97</v>
      </c>
      <c r="O38" s="27">
        <v>40</v>
      </c>
      <c r="P38" s="27">
        <v>10</v>
      </c>
      <c r="Q38" s="27">
        <v>60</v>
      </c>
      <c r="S38" s="12" t="s">
        <v>56</v>
      </c>
      <c r="T38" s="5">
        <v>1.6666666666666667</v>
      </c>
      <c r="V38" s="27">
        <v>30</v>
      </c>
    </row>
    <row r="39" spans="1:22" x14ac:dyDescent="0.25">
      <c r="A39" s="26" t="s">
        <v>57</v>
      </c>
      <c r="B39" s="26">
        <v>2</v>
      </c>
      <c r="C39" s="26" t="s">
        <v>174</v>
      </c>
      <c r="D39" s="26" t="s">
        <v>24</v>
      </c>
      <c r="E39" s="26" t="s">
        <v>56</v>
      </c>
      <c r="F39" s="26" t="s">
        <v>95</v>
      </c>
      <c r="G39" s="27">
        <v>3</v>
      </c>
      <c r="H39" s="26" t="s">
        <v>27</v>
      </c>
      <c r="I39" s="27">
        <v>70</v>
      </c>
      <c r="J39" s="26" t="s">
        <v>96</v>
      </c>
      <c r="K39" s="26" t="s">
        <v>152</v>
      </c>
      <c r="L39" s="26">
        <f>(I39/G39)/7</f>
        <v>3.333333333333333</v>
      </c>
      <c r="M39" s="26" t="s">
        <v>96</v>
      </c>
      <c r="N39" s="26" t="s">
        <v>97</v>
      </c>
      <c r="O39" s="27">
        <v>80</v>
      </c>
      <c r="P39" s="27">
        <v>40</v>
      </c>
      <c r="Q39" s="27">
        <v>20</v>
      </c>
      <c r="S39" s="11">
        <v>3</v>
      </c>
      <c r="T39" s="5">
        <v>1.4666666666666668</v>
      </c>
      <c r="V39" s="27">
        <v>40</v>
      </c>
    </row>
    <row r="40" spans="1:22" x14ac:dyDescent="0.25">
      <c r="A40" s="26" t="s">
        <v>58</v>
      </c>
      <c r="B40" s="26">
        <v>3</v>
      </c>
      <c r="C40" s="26" t="s">
        <v>174</v>
      </c>
      <c r="D40" s="26" t="s">
        <v>24</v>
      </c>
      <c r="E40" s="26" t="s">
        <v>56</v>
      </c>
      <c r="F40" s="26" t="s">
        <v>95</v>
      </c>
      <c r="G40" s="27">
        <v>2</v>
      </c>
      <c r="H40" s="26" t="s">
        <v>34</v>
      </c>
      <c r="I40" s="27">
        <v>3</v>
      </c>
      <c r="J40" s="26" t="s">
        <v>96</v>
      </c>
      <c r="K40" s="26" t="s">
        <v>97</v>
      </c>
      <c r="L40" s="26">
        <f>I40/G40</f>
        <v>1.5</v>
      </c>
      <c r="M40" s="26" t="s">
        <v>96</v>
      </c>
      <c r="N40" s="26" t="s">
        <v>97</v>
      </c>
      <c r="O40" s="27">
        <v>40</v>
      </c>
      <c r="P40" s="27">
        <v>50</v>
      </c>
      <c r="Q40" s="27">
        <v>60</v>
      </c>
      <c r="S40" s="12" t="s">
        <v>102</v>
      </c>
      <c r="T40" s="5">
        <v>1</v>
      </c>
      <c r="V40" s="27">
        <v>30</v>
      </c>
    </row>
    <row r="41" spans="1:22" x14ac:dyDescent="0.25">
      <c r="A41" s="26" t="s">
        <v>60</v>
      </c>
      <c r="B41" s="26">
        <v>4</v>
      </c>
      <c r="C41" s="26" t="s">
        <v>174</v>
      </c>
      <c r="D41" s="26" t="s">
        <v>24</v>
      </c>
      <c r="E41" s="26" t="s">
        <v>56</v>
      </c>
      <c r="F41" s="26" t="s">
        <v>95</v>
      </c>
      <c r="G41" s="27">
        <v>1</v>
      </c>
      <c r="H41" s="26" t="s">
        <v>34</v>
      </c>
      <c r="I41" s="27">
        <v>1</v>
      </c>
      <c r="J41" s="26" t="s">
        <v>96</v>
      </c>
      <c r="K41" s="26" t="s">
        <v>97</v>
      </c>
      <c r="L41" s="26">
        <f>I41/G41</f>
        <v>1</v>
      </c>
      <c r="M41" s="26" t="s">
        <v>96</v>
      </c>
      <c r="N41" s="26" t="s">
        <v>97</v>
      </c>
      <c r="O41" s="27">
        <v>50</v>
      </c>
      <c r="P41" s="27">
        <v>40</v>
      </c>
      <c r="Q41" s="27">
        <v>50</v>
      </c>
      <c r="S41" s="12" t="s">
        <v>56</v>
      </c>
      <c r="T41" s="5">
        <v>1.7777777777777779</v>
      </c>
      <c r="V41" s="27">
        <v>50</v>
      </c>
    </row>
    <row r="42" spans="1:22" x14ac:dyDescent="0.25">
      <c r="A42" s="26" t="s">
        <v>45</v>
      </c>
      <c r="B42" s="26">
        <v>3</v>
      </c>
      <c r="C42" s="26" t="s">
        <v>173</v>
      </c>
      <c r="D42" s="26" t="s">
        <v>61</v>
      </c>
      <c r="E42" s="26" t="s">
        <v>61</v>
      </c>
      <c r="F42" s="26" t="s">
        <v>100</v>
      </c>
      <c r="G42" s="27">
        <v>4</v>
      </c>
      <c r="H42" s="26" t="s">
        <v>34</v>
      </c>
      <c r="I42" s="27">
        <v>4</v>
      </c>
      <c r="J42" s="26" t="s">
        <v>170</v>
      </c>
      <c r="K42" s="26" t="s">
        <v>171</v>
      </c>
      <c r="L42" s="26">
        <f>I42/G42</f>
        <v>1</v>
      </c>
      <c r="M42" s="26" t="s">
        <v>170</v>
      </c>
      <c r="N42" s="26" t="s">
        <v>171</v>
      </c>
      <c r="O42" s="27">
        <v>75</v>
      </c>
      <c r="P42" s="27">
        <v>4000</v>
      </c>
      <c r="Q42" s="27">
        <v>25</v>
      </c>
      <c r="S42" s="12" t="s">
        <v>61</v>
      </c>
      <c r="T42" s="5">
        <v>1</v>
      </c>
      <c r="V42" s="27">
        <v>40</v>
      </c>
    </row>
    <row r="43" spans="1:22" x14ac:dyDescent="0.25">
      <c r="A43" s="26" t="s">
        <v>52</v>
      </c>
      <c r="B43" s="26">
        <v>5</v>
      </c>
      <c r="C43" s="26" t="s">
        <v>174</v>
      </c>
      <c r="D43" s="26" t="s">
        <v>61</v>
      </c>
      <c r="E43" s="26" t="s">
        <v>61</v>
      </c>
      <c r="F43" s="26" t="s">
        <v>100</v>
      </c>
      <c r="G43" s="27">
        <v>2</v>
      </c>
      <c r="H43" s="26" t="s">
        <v>34</v>
      </c>
      <c r="I43" s="27">
        <v>2</v>
      </c>
      <c r="J43" s="26" t="s">
        <v>170</v>
      </c>
      <c r="K43" s="26" t="s">
        <v>171</v>
      </c>
      <c r="L43" s="26">
        <f>I43/G43</f>
        <v>1</v>
      </c>
      <c r="M43" s="26" t="s">
        <v>170</v>
      </c>
      <c r="N43" s="26" t="s">
        <v>171</v>
      </c>
      <c r="O43" s="27">
        <v>50</v>
      </c>
      <c r="P43" s="27">
        <v>4000</v>
      </c>
      <c r="Q43" s="27">
        <v>50</v>
      </c>
      <c r="S43" s="11">
        <v>4</v>
      </c>
      <c r="T43" s="5">
        <v>1.8166666666666669</v>
      </c>
      <c r="V43" s="27">
        <v>40</v>
      </c>
    </row>
    <row r="44" spans="1:22" x14ac:dyDescent="0.25">
      <c r="S44" s="12" t="s">
        <v>102</v>
      </c>
      <c r="T44" s="5">
        <v>0.875</v>
      </c>
      <c r="V44" s="27">
        <v>30</v>
      </c>
    </row>
    <row r="45" spans="1:22" x14ac:dyDescent="0.25">
      <c r="S45" s="12" t="s">
        <v>56</v>
      </c>
      <c r="T45" s="5">
        <v>2.4444444444444446</v>
      </c>
      <c r="V45">
        <f>AVERAGE(V26:V44)</f>
        <v>34.210526315789473</v>
      </c>
    </row>
    <row r="46" spans="1:22" x14ac:dyDescent="0.25">
      <c r="S46" s="11">
        <v>5</v>
      </c>
      <c r="T46" s="5">
        <v>2.1166666666666663</v>
      </c>
      <c r="V46">
        <f>V45</f>
        <v>34.210526315789473</v>
      </c>
    </row>
    <row r="47" spans="1:22" x14ac:dyDescent="0.25">
      <c r="S47" s="12" t="s">
        <v>102</v>
      </c>
      <c r="T47" s="5">
        <v>0.66666666666666663</v>
      </c>
    </row>
    <row r="48" spans="1:22" x14ac:dyDescent="0.25">
      <c r="S48" s="12" t="s">
        <v>56</v>
      </c>
      <c r="T48" s="5">
        <v>3.0833333333333335</v>
      </c>
    </row>
    <row r="49" spans="19:20" x14ac:dyDescent="0.25">
      <c r="S49" s="10" t="s">
        <v>113</v>
      </c>
      <c r="T49" s="5">
        <v>1.4723577235772356</v>
      </c>
    </row>
  </sheetData>
  <sortState ref="A3:Q43">
    <sortCondition ref="E3:E43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8"/>
  <sheetViews>
    <sheetView topLeftCell="A49" workbookViewId="0">
      <selection activeCell="E72" sqref="E72:G78"/>
    </sheetView>
  </sheetViews>
  <sheetFormatPr defaultRowHeight="15" x14ac:dyDescent="0.25"/>
  <cols>
    <col min="1" max="1" width="13.140625" customWidth="1"/>
    <col min="2" max="2" width="29" bestFit="1" customWidth="1"/>
    <col min="15" max="15" width="13.140625" customWidth="1"/>
    <col min="16" max="16" width="19.28515625" customWidth="1"/>
    <col min="17" max="17" width="19.28515625" bestFit="1" customWidth="1"/>
    <col min="18" max="18" width="13.140625" bestFit="1" customWidth="1"/>
    <col min="19" max="19" width="16.28515625" bestFit="1" customWidth="1"/>
  </cols>
  <sheetData>
    <row r="1" spans="1:19" x14ac:dyDescent="0.25">
      <c r="A1" s="13" t="s">
        <v>1</v>
      </c>
      <c r="B1" s="13" t="s">
        <v>106</v>
      </c>
      <c r="C1" s="13" t="s">
        <v>70</v>
      </c>
      <c r="D1" s="13" t="s">
        <v>0</v>
      </c>
      <c r="E1" s="13" t="s">
        <v>120</v>
      </c>
      <c r="F1" s="13" t="s">
        <v>89</v>
      </c>
      <c r="G1" s="13" t="s">
        <v>90</v>
      </c>
      <c r="H1" s="13" t="s">
        <v>154</v>
      </c>
      <c r="I1" s="13" t="s">
        <v>121</v>
      </c>
      <c r="J1" s="13" t="s">
        <v>155</v>
      </c>
      <c r="K1" s="13" t="s">
        <v>122</v>
      </c>
      <c r="L1" s="13" t="s">
        <v>123</v>
      </c>
    </row>
    <row r="2" spans="1:19" x14ac:dyDescent="0.25">
      <c r="A2" s="14" t="s">
        <v>25</v>
      </c>
      <c r="B2" s="14" t="s">
        <v>107</v>
      </c>
      <c r="C2" s="14">
        <v>2</v>
      </c>
      <c r="D2" s="14" t="s">
        <v>24</v>
      </c>
      <c r="E2" s="14" t="s">
        <v>28</v>
      </c>
      <c r="F2" s="17">
        <v>1</v>
      </c>
      <c r="G2" s="14" t="s">
        <v>148</v>
      </c>
      <c r="H2" s="14">
        <v>4000</v>
      </c>
      <c r="I2" s="14" t="s">
        <v>128</v>
      </c>
      <c r="J2" s="14">
        <v>333.33333333333331</v>
      </c>
      <c r="K2" s="14" t="s">
        <v>146</v>
      </c>
      <c r="L2" s="14" t="s">
        <v>144</v>
      </c>
    </row>
    <row r="3" spans="1:19" x14ac:dyDescent="0.25">
      <c r="A3" s="14" t="s">
        <v>30</v>
      </c>
      <c r="B3" s="14" t="s">
        <v>107</v>
      </c>
      <c r="C3" s="14">
        <v>1</v>
      </c>
      <c r="D3" s="14" t="s">
        <v>24</v>
      </c>
      <c r="E3" s="14" t="s">
        <v>151</v>
      </c>
      <c r="F3" s="17">
        <v>3</v>
      </c>
      <c r="G3" s="14" t="s">
        <v>132</v>
      </c>
      <c r="H3" s="14">
        <v>120</v>
      </c>
      <c r="I3" s="14" t="s">
        <v>152</v>
      </c>
      <c r="J3" s="14">
        <v>480</v>
      </c>
      <c r="K3" s="14" t="s">
        <v>146</v>
      </c>
      <c r="L3" s="14" t="s">
        <v>141</v>
      </c>
      <c r="O3" s="10"/>
      <c r="P3" s="5"/>
      <c r="R3" s="10"/>
      <c r="S3" s="5"/>
    </row>
    <row r="4" spans="1:19" x14ac:dyDescent="0.25">
      <c r="A4" s="14" t="s">
        <v>33</v>
      </c>
      <c r="B4" s="14" t="s">
        <v>107</v>
      </c>
      <c r="C4" s="14">
        <v>2</v>
      </c>
      <c r="D4" s="14" t="s">
        <v>24</v>
      </c>
      <c r="E4" s="14" t="s">
        <v>56</v>
      </c>
      <c r="F4" s="17">
        <v>3</v>
      </c>
      <c r="G4" s="14" t="s">
        <v>132</v>
      </c>
      <c r="H4" s="14">
        <v>120</v>
      </c>
      <c r="I4" s="14" t="s">
        <v>137</v>
      </c>
      <c r="J4" s="14">
        <v>120</v>
      </c>
      <c r="K4" s="14" t="s">
        <v>146</v>
      </c>
      <c r="L4" s="14" t="s">
        <v>129</v>
      </c>
      <c r="O4" s="11"/>
      <c r="P4" s="5"/>
      <c r="R4" s="11"/>
      <c r="S4" s="5"/>
    </row>
    <row r="5" spans="1:19" x14ac:dyDescent="0.25">
      <c r="A5" s="14" t="s">
        <v>64</v>
      </c>
      <c r="B5" s="14" t="s">
        <v>107</v>
      </c>
      <c r="C5" s="14">
        <v>1</v>
      </c>
      <c r="D5" s="14" t="s">
        <v>63</v>
      </c>
      <c r="E5" s="14" t="s">
        <v>28</v>
      </c>
      <c r="F5" s="18"/>
      <c r="G5" s="14" t="s">
        <v>28</v>
      </c>
      <c r="H5" s="14"/>
      <c r="I5" s="14" t="s">
        <v>28</v>
      </c>
      <c r="J5" s="14"/>
      <c r="K5" s="14" t="s">
        <v>125</v>
      </c>
      <c r="L5" s="14" t="s">
        <v>126</v>
      </c>
      <c r="O5" s="11"/>
      <c r="P5" s="5"/>
      <c r="R5" s="11"/>
      <c r="S5" s="5"/>
    </row>
    <row r="6" spans="1:19" x14ac:dyDescent="0.25">
      <c r="A6" s="14" t="s">
        <v>35</v>
      </c>
      <c r="B6" s="14" t="s">
        <v>107</v>
      </c>
      <c r="C6" s="14">
        <v>3</v>
      </c>
      <c r="D6" s="14" t="s">
        <v>24</v>
      </c>
      <c r="E6" s="14" t="s">
        <v>28</v>
      </c>
      <c r="F6" s="15">
        <v>2</v>
      </c>
      <c r="G6" s="14" t="s">
        <v>132</v>
      </c>
      <c r="H6" s="14">
        <v>80</v>
      </c>
      <c r="I6" s="14" t="s">
        <v>137</v>
      </c>
      <c r="J6" s="14">
        <v>80</v>
      </c>
      <c r="K6" s="14" t="s">
        <v>140</v>
      </c>
      <c r="L6" s="14" t="s">
        <v>144</v>
      </c>
      <c r="O6" s="11"/>
      <c r="P6" s="5"/>
      <c r="R6" s="11"/>
      <c r="S6" s="5"/>
    </row>
    <row r="7" spans="1:19" x14ac:dyDescent="0.25">
      <c r="A7" s="14" t="s">
        <v>36</v>
      </c>
      <c r="B7" s="14" t="s">
        <v>107</v>
      </c>
      <c r="C7" s="14">
        <v>4</v>
      </c>
      <c r="D7" s="14" t="s">
        <v>24</v>
      </c>
      <c r="E7" s="14" t="s">
        <v>105</v>
      </c>
      <c r="F7" s="15">
        <v>1</v>
      </c>
      <c r="G7" s="14" t="s">
        <v>142</v>
      </c>
      <c r="H7" s="14">
        <v>1000</v>
      </c>
      <c r="I7" s="14" t="s">
        <v>128</v>
      </c>
      <c r="J7" s="14">
        <v>83.333333333333329</v>
      </c>
      <c r="K7" s="14" t="s">
        <v>140</v>
      </c>
      <c r="L7" s="14" t="s">
        <v>143</v>
      </c>
      <c r="O7" s="11"/>
      <c r="P7" s="5"/>
      <c r="R7" s="11"/>
      <c r="S7" s="5"/>
    </row>
    <row r="8" spans="1:19" x14ac:dyDescent="0.25">
      <c r="A8" s="14" t="s">
        <v>38</v>
      </c>
      <c r="B8" s="14" t="s">
        <v>107</v>
      </c>
      <c r="C8" s="14">
        <v>5</v>
      </c>
      <c r="D8" s="14" t="s">
        <v>24</v>
      </c>
      <c r="E8" s="14" t="s">
        <v>28</v>
      </c>
      <c r="F8" s="15">
        <v>1</v>
      </c>
      <c r="G8" s="14" t="s">
        <v>142</v>
      </c>
      <c r="H8" s="14">
        <v>1000</v>
      </c>
      <c r="I8" s="14" t="s">
        <v>128</v>
      </c>
      <c r="J8" s="14">
        <v>83.333333333333329</v>
      </c>
      <c r="K8" s="14" t="s">
        <v>146</v>
      </c>
      <c r="L8" s="14" t="s">
        <v>144</v>
      </c>
      <c r="O8" s="11"/>
      <c r="P8" s="5"/>
      <c r="R8" s="11"/>
      <c r="S8" s="5"/>
    </row>
    <row r="9" spans="1:19" x14ac:dyDescent="0.25">
      <c r="A9" s="14" t="s">
        <v>40</v>
      </c>
      <c r="B9" s="14" t="s">
        <v>107</v>
      </c>
      <c r="C9" s="14">
        <v>4</v>
      </c>
      <c r="D9" s="14" t="s">
        <v>24</v>
      </c>
      <c r="E9" s="14" t="s">
        <v>28</v>
      </c>
      <c r="F9" s="15">
        <v>3</v>
      </c>
      <c r="G9" s="14" t="s">
        <v>132</v>
      </c>
      <c r="H9" s="14">
        <v>120</v>
      </c>
      <c r="I9" s="14" t="s">
        <v>137</v>
      </c>
      <c r="J9" s="14">
        <v>120</v>
      </c>
      <c r="K9" s="14" t="s">
        <v>146</v>
      </c>
      <c r="L9" s="14" t="s">
        <v>141</v>
      </c>
      <c r="O9" s="10"/>
      <c r="P9" s="5"/>
      <c r="R9" s="10"/>
      <c r="S9" s="5"/>
    </row>
    <row r="10" spans="1:19" x14ac:dyDescent="0.25">
      <c r="A10" s="14" t="s">
        <v>41</v>
      </c>
      <c r="B10" s="14" t="s">
        <v>107</v>
      </c>
      <c r="C10" s="14">
        <v>3</v>
      </c>
      <c r="D10" s="14" t="s">
        <v>24</v>
      </c>
      <c r="E10" s="14" t="s">
        <v>56</v>
      </c>
      <c r="F10" s="15">
        <v>7</v>
      </c>
      <c r="G10" s="14" t="s">
        <v>142</v>
      </c>
      <c r="H10" s="14">
        <v>7000</v>
      </c>
      <c r="I10" s="14" t="s">
        <v>137</v>
      </c>
      <c r="J10" s="14">
        <v>7000</v>
      </c>
      <c r="K10" s="14" t="s">
        <v>145</v>
      </c>
      <c r="L10" s="14" t="s">
        <v>141</v>
      </c>
      <c r="O10" s="11"/>
      <c r="P10" s="5"/>
      <c r="R10" s="11"/>
      <c r="S10" s="5"/>
    </row>
    <row r="11" spans="1:19" x14ac:dyDescent="0.25">
      <c r="A11" s="14" t="s">
        <v>42</v>
      </c>
      <c r="B11" s="14" t="s">
        <v>107</v>
      </c>
      <c r="C11" s="14">
        <v>2</v>
      </c>
      <c r="D11" s="14" t="s">
        <v>24</v>
      </c>
      <c r="E11" s="14" t="s">
        <v>28</v>
      </c>
      <c r="F11" s="15">
        <v>30</v>
      </c>
      <c r="G11" s="14" t="s">
        <v>130</v>
      </c>
      <c r="H11" s="14">
        <v>150</v>
      </c>
      <c r="I11" s="14" t="s">
        <v>137</v>
      </c>
      <c r="J11" s="14">
        <v>150</v>
      </c>
      <c r="K11" s="14" t="s">
        <v>140</v>
      </c>
      <c r="L11" s="14" t="s">
        <v>144</v>
      </c>
      <c r="O11" s="11"/>
      <c r="P11" s="5"/>
      <c r="R11" s="11"/>
      <c r="S11" s="5"/>
    </row>
    <row r="12" spans="1:19" x14ac:dyDescent="0.25">
      <c r="A12" s="14" t="s">
        <v>43</v>
      </c>
      <c r="B12" s="14" t="s">
        <v>107</v>
      </c>
      <c r="C12" s="14">
        <v>1</v>
      </c>
      <c r="D12" s="14" t="s">
        <v>24</v>
      </c>
      <c r="E12" s="14" t="s">
        <v>149</v>
      </c>
      <c r="F12" s="15">
        <v>10</v>
      </c>
      <c r="G12" s="14" t="s">
        <v>132</v>
      </c>
      <c r="H12" s="14">
        <v>400</v>
      </c>
      <c r="I12" s="16" t="s">
        <v>128</v>
      </c>
      <c r="J12" s="16">
        <f>400/12</f>
        <v>33.333333333333336</v>
      </c>
      <c r="K12" s="14" t="s">
        <v>146</v>
      </c>
      <c r="L12" s="14" t="s">
        <v>124</v>
      </c>
      <c r="O12" s="11"/>
      <c r="P12" s="5"/>
      <c r="R12" s="11"/>
      <c r="S12" s="5"/>
    </row>
    <row r="13" spans="1:19" x14ac:dyDescent="0.25">
      <c r="A13" s="14" t="s">
        <v>45</v>
      </c>
      <c r="B13" s="14" t="s">
        <v>107</v>
      </c>
      <c r="C13" s="14">
        <v>3</v>
      </c>
      <c r="D13" s="14" t="s">
        <v>24</v>
      </c>
      <c r="E13" s="14" t="s">
        <v>28</v>
      </c>
      <c r="F13" s="15">
        <v>40</v>
      </c>
      <c r="G13" s="14" t="s">
        <v>132</v>
      </c>
      <c r="H13" s="14">
        <v>1600</v>
      </c>
      <c r="I13" s="14" t="s">
        <v>128</v>
      </c>
      <c r="J13" s="14">
        <v>133.33333333333334</v>
      </c>
      <c r="K13" s="14" t="s">
        <v>146</v>
      </c>
      <c r="L13" s="14" t="s">
        <v>144</v>
      </c>
      <c r="O13" s="11"/>
      <c r="P13" s="5"/>
      <c r="R13" s="11"/>
      <c r="S13" s="5"/>
    </row>
    <row r="14" spans="1:19" x14ac:dyDescent="0.25">
      <c r="A14" s="14" t="s">
        <v>48</v>
      </c>
      <c r="B14" s="14" t="s">
        <v>109</v>
      </c>
      <c r="C14" s="14">
        <v>3</v>
      </c>
      <c r="D14" s="14" t="s">
        <v>24</v>
      </c>
      <c r="E14" s="14" t="s">
        <v>135</v>
      </c>
      <c r="F14" s="15">
        <v>7</v>
      </c>
      <c r="G14" s="14" t="s">
        <v>136</v>
      </c>
      <c r="H14" s="14">
        <v>210</v>
      </c>
      <c r="I14" s="14" t="s">
        <v>137</v>
      </c>
      <c r="J14" s="14">
        <v>210</v>
      </c>
      <c r="K14" s="14" t="s">
        <v>136</v>
      </c>
      <c r="L14" s="14" t="s">
        <v>138</v>
      </c>
      <c r="O14" s="11"/>
      <c r="P14" s="5"/>
      <c r="R14" s="11"/>
      <c r="S14" s="5"/>
    </row>
    <row r="15" spans="1:19" x14ac:dyDescent="0.25">
      <c r="A15" s="14" t="s">
        <v>49</v>
      </c>
      <c r="B15" s="14" t="s">
        <v>109</v>
      </c>
      <c r="C15" s="14">
        <v>1</v>
      </c>
      <c r="D15" s="14" t="s">
        <v>24</v>
      </c>
      <c r="E15" s="14" t="s">
        <v>28</v>
      </c>
      <c r="F15" s="15">
        <v>360</v>
      </c>
      <c r="G15" s="14" t="s">
        <v>127</v>
      </c>
      <c r="H15" s="14">
        <v>360</v>
      </c>
      <c r="I15" s="14" t="s">
        <v>128</v>
      </c>
      <c r="J15" s="14">
        <v>30</v>
      </c>
      <c r="K15" s="14" t="s">
        <v>125</v>
      </c>
      <c r="L15" s="14" t="s">
        <v>129</v>
      </c>
      <c r="O15" s="10"/>
      <c r="P15" s="5"/>
      <c r="R15" s="10"/>
      <c r="S15" s="5"/>
    </row>
    <row r="16" spans="1:19" x14ac:dyDescent="0.25">
      <c r="A16" s="14" t="s">
        <v>50</v>
      </c>
      <c r="B16" s="14" t="s">
        <v>109</v>
      </c>
      <c r="C16" s="14">
        <v>4</v>
      </c>
      <c r="D16" s="14" t="s">
        <v>24</v>
      </c>
      <c r="E16" s="14" t="s">
        <v>28</v>
      </c>
      <c r="F16" s="15">
        <v>1</v>
      </c>
      <c r="G16" s="14" t="s">
        <v>147</v>
      </c>
      <c r="H16" s="14">
        <v>500</v>
      </c>
      <c r="I16" s="14" t="s">
        <v>137</v>
      </c>
      <c r="J16" s="14">
        <v>500</v>
      </c>
      <c r="K16" s="14" t="s">
        <v>146</v>
      </c>
      <c r="L16" s="14" t="s">
        <v>144</v>
      </c>
    </row>
    <row r="17" spans="1:16" x14ac:dyDescent="0.25">
      <c r="A17" s="14" t="s">
        <v>51</v>
      </c>
      <c r="B17" s="14" t="s">
        <v>109</v>
      </c>
      <c r="C17" s="14">
        <v>2</v>
      </c>
      <c r="D17" s="14" t="s">
        <v>24</v>
      </c>
      <c r="E17" s="14" t="s">
        <v>139</v>
      </c>
      <c r="F17" s="15">
        <v>2</v>
      </c>
      <c r="G17" s="14" t="s">
        <v>132</v>
      </c>
      <c r="H17" s="14">
        <v>80</v>
      </c>
      <c r="I17" s="14" t="s">
        <v>137</v>
      </c>
      <c r="J17" s="14">
        <v>80</v>
      </c>
      <c r="K17" s="14" t="s">
        <v>146</v>
      </c>
      <c r="L17" s="14" t="s">
        <v>150</v>
      </c>
    </row>
    <row r="18" spans="1:16" x14ac:dyDescent="0.25">
      <c r="A18" s="14" t="s">
        <v>53</v>
      </c>
      <c r="B18" s="14" t="s">
        <v>109</v>
      </c>
      <c r="C18" s="14">
        <v>3</v>
      </c>
      <c r="D18" s="14" t="s">
        <v>63</v>
      </c>
      <c r="E18" s="14" t="s">
        <v>102</v>
      </c>
      <c r="F18" s="15">
        <v>1</v>
      </c>
      <c r="G18" s="14" t="s">
        <v>132</v>
      </c>
      <c r="H18" s="14">
        <v>40</v>
      </c>
      <c r="I18" s="16" t="s">
        <v>137</v>
      </c>
      <c r="J18" s="16">
        <v>40</v>
      </c>
      <c r="K18" s="14" t="s">
        <v>125</v>
      </c>
      <c r="L18" s="14" t="s">
        <v>134</v>
      </c>
    </row>
    <row r="19" spans="1:16" x14ac:dyDescent="0.25">
      <c r="A19" s="14" t="s">
        <v>53</v>
      </c>
      <c r="B19" s="14" t="s">
        <v>109</v>
      </c>
      <c r="C19" s="14">
        <v>3</v>
      </c>
      <c r="D19" s="14" t="s">
        <v>61</v>
      </c>
      <c r="E19" s="14" t="s">
        <v>61</v>
      </c>
      <c r="F19" s="15">
        <v>0.5</v>
      </c>
      <c r="G19" s="14" t="s">
        <v>136</v>
      </c>
      <c r="H19" s="14">
        <v>15</v>
      </c>
      <c r="I19" s="14" t="s">
        <v>137</v>
      </c>
      <c r="J19" s="14">
        <v>15</v>
      </c>
      <c r="K19" s="14" t="s">
        <v>145</v>
      </c>
      <c r="L19" s="14" t="s">
        <v>141</v>
      </c>
      <c r="O19" s="10"/>
      <c r="P19" s="5"/>
    </row>
    <row r="20" spans="1:16" x14ac:dyDescent="0.25">
      <c r="A20" s="14" t="s">
        <v>53</v>
      </c>
      <c r="B20" s="14" t="s">
        <v>109</v>
      </c>
      <c r="C20" s="14">
        <v>3</v>
      </c>
      <c r="D20" s="14" t="s">
        <v>66</v>
      </c>
      <c r="E20" s="14" t="s">
        <v>66</v>
      </c>
      <c r="F20" s="15">
        <v>0.5</v>
      </c>
      <c r="G20" s="14" t="s">
        <v>136</v>
      </c>
      <c r="H20" s="14">
        <v>15</v>
      </c>
      <c r="I20" s="14" t="s">
        <v>137</v>
      </c>
      <c r="J20" s="14">
        <v>15</v>
      </c>
      <c r="K20" s="14" t="s">
        <v>145</v>
      </c>
      <c r="L20" s="14" t="s">
        <v>141</v>
      </c>
      <c r="O20" s="11"/>
      <c r="P20" s="5"/>
    </row>
    <row r="21" spans="1:16" x14ac:dyDescent="0.25">
      <c r="A21" s="14" t="s">
        <v>53</v>
      </c>
      <c r="B21" s="14" t="s">
        <v>109</v>
      </c>
      <c r="C21" s="14">
        <v>3</v>
      </c>
      <c r="D21" s="14" t="s">
        <v>24</v>
      </c>
      <c r="E21" s="14" t="s">
        <v>139</v>
      </c>
      <c r="F21" s="15">
        <v>2.5</v>
      </c>
      <c r="G21" s="14" t="s">
        <v>132</v>
      </c>
      <c r="H21" s="14">
        <v>100</v>
      </c>
      <c r="I21" s="14" t="s">
        <v>137</v>
      </c>
      <c r="J21" s="14">
        <v>100</v>
      </c>
      <c r="K21" s="14" t="s">
        <v>146</v>
      </c>
      <c r="L21" s="14" t="s">
        <v>153</v>
      </c>
      <c r="O21" s="11"/>
      <c r="P21" s="5"/>
    </row>
    <row r="22" spans="1:16" x14ac:dyDescent="0.25">
      <c r="A22" s="14" t="s">
        <v>54</v>
      </c>
      <c r="B22" s="14" t="s">
        <v>109</v>
      </c>
      <c r="C22" s="14">
        <v>5</v>
      </c>
      <c r="D22" s="14" t="s">
        <v>24</v>
      </c>
      <c r="E22" s="14" t="s">
        <v>28</v>
      </c>
      <c r="F22" s="15">
        <v>3</v>
      </c>
      <c r="G22" s="14" t="s">
        <v>130</v>
      </c>
      <c r="H22" s="14">
        <v>15</v>
      </c>
      <c r="I22" s="14" t="s">
        <v>97</v>
      </c>
      <c r="J22" s="14">
        <v>450</v>
      </c>
      <c r="K22" s="14" t="s">
        <v>125</v>
      </c>
      <c r="L22" s="14" t="s">
        <v>131</v>
      </c>
      <c r="O22" s="11"/>
      <c r="P22" s="5"/>
    </row>
    <row r="23" spans="1:16" x14ac:dyDescent="0.25">
      <c r="A23" s="14" t="s">
        <v>55</v>
      </c>
      <c r="B23" s="14" t="s">
        <v>109</v>
      </c>
      <c r="C23" s="14">
        <v>1</v>
      </c>
      <c r="D23" s="14" t="s">
        <v>24</v>
      </c>
      <c r="E23" s="14" t="s">
        <v>139</v>
      </c>
      <c r="F23" s="15">
        <v>10</v>
      </c>
      <c r="G23" s="14" t="s">
        <v>98</v>
      </c>
      <c r="H23" s="14">
        <v>80</v>
      </c>
      <c r="I23" s="14" t="s">
        <v>137</v>
      </c>
      <c r="J23" s="14">
        <v>80</v>
      </c>
      <c r="K23" s="14" t="s">
        <v>140</v>
      </c>
      <c r="L23" s="14" t="s">
        <v>141</v>
      </c>
      <c r="O23" s="11"/>
      <c r="P23" s="5"/>
    </row>
    <row r="24" spans="1:16" x14ac:dyDescent="0.25">
      <c r="A24" s="14" t="s">
        <v>69</v>
      </c>
      <c r="B24" s="14" t="s">
        <v>109</v>
      </c>
      <c r="C24" s="14">
        <v>4</v>
      </c>
      <c r="D24" s="14" t="s">
        <v>24</v>
      </c>
      <c r="E24" s="14" t="s">
        <v>28</v>
      </c>
      <c r="F24" s="15">
        <v>1.5</v>
      </c>
      <c r="G24" s="14" t="s">
        <v>136</v>
      </c>
      <c r="H24" s="14">
        <v>45</v>
      </c>
      <c r="I24" s="14" t="s">
        <v>133</v>
      </c>
      <c r="J24" s="14">
        <v>45</v>
      </c>
      <c r="K24" s="14" t="s">
        <v>145</v>
      </c>
      <c r="L24" s="14" t="s">
        <v>144</v>
      </c>
      <c r="O24" s="11"/>
      <c r="P24" s="5"/>
    </row>
    <row r="25" spans="1:16" x14ac:dyDescent="0.25">
      <c r="A25" s="14" t="s">
        <v>57</v>
      </c>
      <c r="B25" s="14" t="s">
        <v>109</v>
      </c>
      <c r="C25" s="14">
        <v>2</v>
      </c>
      <c r="D25" s="14" t="s">
        <v>24</v>
      </c>
      <c r="E25" s="14" t="s">
        <v>56</v>
      </c>
      <c r="F25" s="18"/>
      <c r="G25" s="14" t="s">
        <v>28</v>
      </c>
      <c r="H25" s="14"/>
      <c r="I25" s="14" t="s">
        <v>28</v>
      </c>
      <c r="J25" s="14"/>
      <c r="K25" s="14" t="s">
        <v>28</v>
      </c>
      <c r="L25" s="14" t="s">
        <v>28</v>
      </c>
      <c r="O25" s="11"/>
      <c r="P25" s="5"/>
    </row>
    <row r="26" spans="1:16" x14ac:dyDescent="0.25">
      <c r="A26" s="14" t="s">
        <v>57</v>
      </c>
      <c r="B26" s="14" t="s">
        <v>109</v>
      </c>
      <c r="C26" s="14">
        <v>2</v>
      </c>
      <c r="D26" s="14" t="s">
        <v>24</v>
      </c>
      <c r="E26" s="14" t="s">
        <v>28</v>
      </c>
      <c r="F26" s="15">
        <v>2</v>
      </c>
      <c r="G26" s="14" t="s">
        <v>132</v>
      </c>
      <c r="H26" s="14">
        <v>80</v>
      </c>
      <c r="I26" s="14" t="s">
        <v>133</v>
      </c>
      <c r="J26" s="14">
        <v>80</v>
      </c>
      <c r="K26" s="14" t="s">
        <v>125</v>
      </c>
      <c r="L26" s="14" t="s">
        <v>129</v>
      </c>
      <c r="O26" s="10"/>
      <c r="P26" s="5"/>
    </row>
    <row r="27" spans="1:16" x14ac:dyDescent="0.25">
      <c r="A27" s="14" t="s">
        <v>58</v>
      </c>
      <c r="B27" s="14" t="s">
        <v>109</v>
      </c>
      <c r="C27" s="14">
        <v>3</v>
      </c>
      <c r="D27" s="14" t="s">
        <v>24</v>
      </c>
      <c r="E27" s="14" t="s">
        <v>28</v>
      </c>
      <c r="F27" s="15">
        <v>20</v>
      </c>
      <c r="G27" s="14" t="s">
        <v>132</v>
      </c>
      <c r="H27" s="14">
        <v>800</v>
      </c>
      <c r="I27" s="14" t="s">
        <v>128</v>
      </c>
      <c r="J27" s="14">
        <v>66.666666666666671</v>
      </c>
      <c r="K27" s="14" t="s">
        <v>146</v>
      </c>
      <c r="L27" s="14" t="s">
        <v>141</v>
      </c>
      <c r="O27" s="11"/>
      <c r="P27" s="5"/>
    </row>
    <row r="28" spans="1:16" x14ac:dyDescent="0.25">
      <c r="A28" s="14" t="s">
        <v>59</v>
      </c>
      <c r="B28" s="14" t="s">
        <v>109</v>
      </c>
      <c r="C28" s="14">
        <v>1</v>
      </c>
      <c r="D28" s="14" t="s">
        <v>24</v>
      </c>
      <c r="E28" s="14" t="s">
        <v>135</v>
      </c>
      <c r="F28" s="15">
        <v>6</v>
      </c>
      <c r="G28" s="14" t="s">
        <v>136</v>
      </c>
      <c r="H28" s="14">
        <v>180</v>
      </c>
      <c r="I28" s="14" t="s">
        <v>137</v>
      </c>
      <c r="J28" s="14">
        <v>180</v>
      </c>
      <c r="K28" s="14" t="s">
        <v>146</v>
      </c>
      <c r="L28" s="14" t="s">
        <v>141</v>
      </c>
      <c r="O28" s="11"/>
      <c r="P28" s="5"/>
    </row>
    <row r="29" spans="1:16" x14ac:dyDescent="0.25">
      <c r="A29" s="14" t="s">
        <v>59</v>
      </c>
      <c r="B29" s="14" t="s">
        <v>109</v>
      </c>
      <c r="C29" s="14">
        <v>1</v>
      </c>
      <c r="D29" s="14" t="s">
        <v>63</v>
      </c>
      <c r="E29" s="14" t="s">
        <v>102</v>
      </c>
      <c r="F29" s="15">
        <v>1</v>
      </c>
      <c r="G29" s="14" t="s">
        <v>132</v>
      </c>
      <c r="H29" s="14">
        <v>40</v>
      </c>
      <c r="I29" s="14" t="s">
        <v>137</v>
      </c>
      <c r="J29" s="14">
        <v>40</v>
      </c>
      <c r="K29" s="14" t="s">
        <v>146</v>
      </c>
      <c r="L29" s="14" t="s">
        <v>134</v>
      </c>
      <c r="O29" s="11"/>
      <c r="P29" s="5"/>
    </row>
    <row r="30" spans="1:16" x14ac:dyDescent="0.25">
      <c r="A30" s="14" t="s">
        <v>62</v>
      </c>
      <c r="B30" s="14" t="s">
        <v>109</v>
      </c>
      <c r="C30" s="14">
        <v>5</v>
      </c>
      <c r="D30" s="14" t="s">
        <v>61</v>
      </c>
      <c r="E30" s="14" t="s">
        <v>28</v>
      </c>
      <c r="F30" s="18"/>
      <c r="G30" s="14" t="s">
        <v>28</v>
      </c>
      <c r="H30" s="14"/>
      <c r="I30" s="14" t="s">
        <v>28</v>
      </c>
      <c r="J30" s="14"/>
      <c r="K30" s="14" t="s">
        <v>28</v>
      </c>
      <c r="L30" s="14" t="s">
        <v>124</v>
      </c>
      <c r="O30" s="11"/>
      <c r="P30" s="5"/>
    </row>
    <row r="31" spans="1:16" x14ac:dyDescent="0.25">
      <c r="O31" s="10"/>
      <c r="P31" s="5"/>
    </row>
    <row r="35" spans="1:16" x14ac:dyDescent="0.25">
      <c r="A35" s="13" t="s">
        <v>1</v>
      </c>
      <c r="B35" s="13" t="s">
        <v>106</v>
      </c>
      <c r="C35" s="13" t="s">
        <v>70</v>
      </c>
      <c r="D35" s="13" t="s">
        <v>0</v>
      </c>
      <c r="E35" s="13" t="s">
        <v>120</v>
      </c>
      <c r="F35" s="13" t="s">
        <v>89</v>
      </c>
      <c r="G35" s="13" t="s">
        <v>90</v>
      </c>
      <c r="H35" s="13" t="s">
        <v>154</v>
      </c>
      <c r="I35" s="13" t="s">
        <v>121</v>
      </c>
      <c r="J35" s="13" t="s">
        <v>155</v>
      </c>
      <c r="K35" s="13" t="s">
        <v>122</v>
      </c>
      <c r="L35" s="13" t="s">
        <v>123</v>
      </c>
    </row>
    <row r="36" spans="1:16" x14ac:dyDescent="0.25">
      <c r="A36" s="14" t="s">
        <v>25</v>
      </c>
      <c r="B36" s="14" t="s">
        <v>107</v>
      </c>
      <c r="C36" s="14">
        <v>2</v>
      </c>
      <c r="D36" s="14" t="s">
        <v>24</v>
      </c>
      <c r="E36" s="14" t="s">
        <v>28</v>
      </c>
      <c r="F36" s="17">
        <v>1</v>
      </c>
      <c r="G36" s="14" t="s">
        <v>148</v>
      </c>
      <c r="H36" s="14">
        <v>4000</v>
      </c>
      <c r="I36" s="14" t="s">
        <v>128</v>
      </c>
      <c r="J36" s="14">
        <v>333.33333333333331</v>
      </c>
      <c r="K36" s="14" t="s">
        <v>146</v>
      </c>
      <c r="L36" s="14" t="s">
        <v>144</v>
      </c>
      <c r="O36" s="10"/>
      <c r="P36" s="5"/>
    </row>
    <row r="37" spans="1:16" x14ac:dyDescent="0.25">
      <c r="A37" s="14" t="s">
        <v>30</v>
      </c>
      <c r="B37" s="14" t="s">
        <v>107</v>
      </c>
      <c r="C37" s="14">
        <v>1</v>
      </c>
      <c r="D37" s="14" t="s">
        <v>24</v>
      </c>
      <c r="E37" s="14" t="s">
        <v>151</v>
      </c>
      <c r="F37" s="17">
        <v>3</v>
      </c>
      <c r="G37" s="14" t="s">
        <v>132</v>
      </c>
      <c r="H37" s="14">
        <v>120</v>
      </c>
      <c r="I37" s="14" t="s">
        <v>152</v>
      </c>
      <c r="J37" s="14">
        <v>480</v>
      </c>
      <c r="K37" s="14" t="s">
        <v>146</v>
      </c>
      <c r="L37" s="14" t="s">
        <v>141</v>
      </c>
      <c r="O37" s="11"/>
      <c r="P37" s="5"/>
    </row>
    <row r="38" spans="1:16" x14ac:dyDescent="0.25">
      <c r="A38" s="14" t="s">
        <v>33</v>
      </c>
      <c r="B38" s="14" t="s">
        <v>107</v>
      </c>
      <c r="C38" s="14">
        <v>2</v>
      </c>
      <c r="D38" s="14" t="s">
        <v>24</v>
      </c>
      <c r="E38" s="14" t="s">
        <v>56</v>
      </c>
      <c r="F38" s="17">
        <v>3</v>
      </c>
      <c r="G38" s="14" t="s">
        <v>132</v>
      </c>
      <c r="H38" s="14">
        <v>120</v>
      </c>
      <c r="I38" s="14" t="s">
        <v>137</v>
      </c>
      <c r="J38" s="14">
        <v>120</v>
      </c>
      <c r="K38" s="14" t="s">
        <v>146</v>
      </c>
      <c r="L38" s="14" t="s">
        <v>129</v>
      </c>
      <c r="O38" s="11"/>
      <c r="P38" s="5"/>
    </row>
    <row r="39" spans="1:16" x14ac:dyDescent="0.25">
      <c r="A39" s="14" t="s">
        <v>64</v>
      </c>
      <c r="B39" s="14" t="s">
        <v>107</v>
      </c>
      <c r="C39" s="14">
        <v>1</v>
      </c>
      <c r="D39" s="14" t="s">
        <v>63</v>
      </c>
      <c r="E39" s="14" t="s">
        <v>28</v>
      </c>
      <c r="F39" s="18"/>
      <c r="G39" s="14" t="s">
        <v>28</v>
      </c>
      <c r="H39" s="14"/>
      <c r="I39" s="14" t="s">
        <v>28</v>
      </c>
      <c r="J39" s="14"/>
      <c r="K39" s="14" t="s">
        <v>125</v>
      </c>
      <c r="L39" s="14" t="s">
        <v>126</v>
      </c>
      <c r="O39" s="11"/>
      <c r="P39" s="5"/>
    </row>
    <row r="40" spans="1:16" x14ac:dyDescent="0.25">
      <c r="A40" s="14" t="s">
        <v>35</v>
      </c>
      <c r="B40" s="14" t="s">
        <v>107</v>
      </c>
      <c r="C40" s="14">
        <v>3</v>
      </c>
      <c r="D40" s="14" t="s">
        <v>24</v>
      </c>
      <c r="E40" s="14" t="s">
        <v>28</v>
      </c>
      <c r="F40" s="15">
        <v>2</v>
      </c>
      <c r="G40" s="14" t="s">
        <v>132</v>
      </c>
      <c r="H40" s="14">
        <v>80</v>
      </c>
      <c r="I40" s="14" t="s">
        <v>137</v>
      </c>
      <c r="J40" s="14">
        <v>80</v>
      </c>
      <c r="K40" s="14" t="s">
        <v>140</v>
      </c>
      <c r="L40" s="14" t="s">
        <v>144</v>
      </c>
      <c r="O40" s="11"/>
      <c r="P40" s="5"/>
    </row>
    <row r="41" spans="1:16" x14ac:dyDescent="0.25">
      <c r="A41" s="14" t="s">
        <v>36</v>
      </c>
      <c r="B41" s="14" t="s">
        <v>107</v>
      </c>
      <c r="C41" s="14">
        <v>4</v>
      </c>
      <c r="D41" s="14" t="s">
        <v>24</v>
      </c>
      <c r="E41" s="14" t="s">
        <v>105</v>
      </c>
      <c r="F41" s="15">
        <v>1</v>
      </c>
      <c r="G41" s="14" t="s">
        <v>142</v>
      </c>
      <c r="H41" s="14">
        <v>1000</v>
      </c>
      <c r="I41" s="14" t="s">
        <v>128</v>
      </c>
      <c r="J41" s="14">
        <v>83.333333333333329</v>
      </c>
      <c r="K41" s="14" t="s">
        <v>140</v>
      </c>
      <c r="L41" s="14" t="s">
        <v>143</v>
      </c>
      <c r="O41" s="11"/>
      <c r="P41" s="5"/>
    </row>
    <row r="42" spans="1:16" x14ac:dyDescent="0.25">
      <c r="A42" s="14" t="s">
        <v>38</v>
      </c>
      <c r="B42" s="14" t="s">
        <v>107</v>
      </c>
      <c r="C42" s="14">
        <v>5</v>
      </c>
      <c r="D42" s="14" t="s">
        <v>24</v>
      </c>
      <c r="E42" s="14" t="s">
        <v>28</v>
      </c>
      <c r="F42" s="15">
        <v>1</v>
      </c>
      <c r="G42" s="14" t="s">
        <v>142</v>
      </c>
      <c r="H42" s="14">
        <v>1000</v>
      </c>
      <c r="I42" s="14" t="s">
        <v>128</v>
      </c>
      <c r="J42" s="14">
        <v>83.333333333333329</v>
      </c>
      <c r="K42" s="14" t="s">
        <v>146</v>
      </c>
      <c r="L42" s="14" t="s">
        <v>144</v>
      </c>
      <c r="O42" s="10"/>
      <c r="P42" s="5"/>
    </row>
    <row r="43" spans="1:16" x14ac:dyDescent="0.25">
      <c r="A43" s="14" t="s">
        <v>40</v>
      </c>
      <c r="B43" s="14" t="s">
        <v>107</v>
      </c>
      <c r="C43" s="14">
        <v>4</v>
      </c>
      <c r="D43" s="14" t="s">
        <v>24</v>
      </c>
      <c r="E43" s="14" t="s">
        <v>28</v>
      </c>
      <c r="F43" s="15">
        <v>3</v>
      </c>
      <c r="G43" s="14" t="s">
        <v>132</v>
      </c>
      <c r="H43" s="14">
        <v>120</v>
      </c>
      <c r="I43" s="14" t="s">
        <v>137</v>
      </c>
      <c r="J43" s="14">
        <v>120</v>
      </c>
      <c r="K43" s="14" t="s">
        <v>146</v>
      </c>
      <c r="L43" s="14" t="s">
        <v>141</v>
      </c>
      <c r="O43" s="11"/>
      <c r="P43" s="5"/>
    </row>
    <row r="44" spans="1:16" x14ac:dyDescent="0.25">
      <c r="A44" s="14" t="s">
        <v>41</v>
      </c>
      <c r="B44" s="14" t="s">
        <v>107</v>
      </c>
      <c r="C44" s="14">
        <v>3</v>
      </c>
      <c r="D44" s="14" t="s">
        <v>24</v>
      </c>
      <c r="E44" s="14" t="s">
        <v>56</v>
      </c>
      <c r="F44" s="15">
        <v>7</v>
      </c>
      <c r="G44" s="14" t="s">
        <v>142</v>
      </c>
      <c r="H44" s="14">
        <v>7000</v>
      </c>
      <c r="I44" s="14" t="s">
        <v>137</v>
      </c>
      <c r="J44" s="14">
        <v>7000</v>
      </c>
      <c r="K44" s="14" t="s">
        <v>145</v>
      </c>
      <c r="L44" s="14" t="s">
        <v>141</v>
      </c>
      <c r="O44" s="11"/>
      <c r="P44" s="5"/>
    </row>
    <row r="45" spans="1:16" x14ac:dyDescent="0.25">
      <c r="A45" s="14" t="s">
        <v>42</v>
      </c>
      <c r="B45" s="14" t="s">
        <v>107</v>
      </c>
      <c r="C45" s="14">
        <v>2</v>
      </c>
      <c r="D45" s="14" t="s">
        <v>24</v>
      </c>
      <c r="E45" s="14" t="s">
        <v>28</v>
      </c>
      <c r="F45" s="15">
        <v>30</v>
      </c>
      <c r="G45" s="14" t="s">
        <v>130</v>
      </c>
      <c r="H45" s="14">
        <v>150</v>
      </c>
      <c r="I45" s="14" t="s">
        <v>137</v>
      </c>
      <c r="J45" s="14">
        <v>150</v>
      </c>
      <c r="K45" s="14" t="s">
        <v>140</v>
      </c>
      <c r="L45" s="14" t="s">
        <v>144</v>
      </c>
      <c r="O45" s="11"/>
      <c r="P45" s="5"/>
    </row>
    <row r="46" spans="1:16" x14ac:dyDescent="0.25">
      <c r="A46" s="14" t="s">
        <v>43</v>
      </c>
      <c r="B46" s="14" t="s">
        <v>107</v>
      </c>
      <c r="C46" s="14">
        <v>1</v>
      </c>
      <c r="D46" s="14" t="s">
        <v>24</v>
      </c>
      <c r="E46" s="14" t="s">
        <v>149</v>
      </c>
      <c r="F46" s="15">
        <v>10</v>
      </c>
      <c r="G46" s="14" t="s">
        <v>132</v>
      </c>
      <c r="H46" s="14">
        <v>400</v>
      </c>
      <c r="I46" s="14" t="s">
        <v>128</v>
      </c>
      <c r="J46" s="14">
        <f>400/12</f>
        <v>33.333333333333336</v>
      </c>
      <c r="K46" s="14" t="s">
        <v>146</v>
      </c>
      <c r="L46" s="14" t="s">
        <v>124</v>
      </c>
      <c r="O46" s="11"/>
      <c r="P46" s="5"/>
    </row>
    <row r="47" spans="1:16" x14ac:dyDescent="0.25">
      <c r="A47" s="14" t="s">
        <v>45</v>
      </c>
      <c r="B47" s="14" t="s">
        <v>107</v>
      </c>
      <c r="C47" s="14">
        <v>3</v>
      </c>
      <c r="D47" s="14" t="s">
        <v>24</v>
      </c>
      <c r="E47" s="14" t="s">
        <v>28</v>
      </c>
      <c r="F47" s="15">
        <v>40</v>
      </c>
      <c r="G47" s="14" t="s">
        <v>132</v>
      </c>
      <c r="H47" s="14">
        <v>1600</v>
      </c>
      <c r="I47" s="14" t="s">
        <v>128</v>
      </c>
      <c r="J47" s="14">
        <v>133.33333333333334</v>
      </c>
      <c r="K47" s="14" t="s">
        <v>146</v>
      </c>
      <c r="L47" s="14" t="s">
        <v>144</v>
      </c>
      <c r="O47" s="11"/>
      <c r="P47" s="5"/>
    </row>
    <row r="48" spans="1:16" x14ac:dyDescent="0.25">
      <c r="A48" s="14" t="s">
        <v>48</v>
      </c>
      <c r="B48" s="14" t="s">
        <v>109</v>
      </c>
      <c r="C48" s="14">
        <v>3</v>
      </c>
      <c r="D48" s="14" t="s">
        <v>24</v>
      </c>
      <c r="E48" s="14" t="s">
        <v>135</v>
      </c>
      <c r="F48" s="15">
        <v>7</v>
      </c>
      <c r="G48" s="14" t="s">
        <v>136</v>
      </c>
      <c r="H48" s="14">
        <v>210</v>
      </c>
      <c r="I48" s="14" t="s">
        <v>137</v>
      </c>
      <c r="J48" s="14">
        <v>210</v>
      </c>
      <c r="K48" s="14" t="s">
        <v>136</v>
      </c>
      <c r="L48" s="14" t="s">
        <v>138</v>
      </c>
      <c r="O48" s="10"/>
      <c r="P48" s="5"/>
    </row>
    <row r="49" spans="1:17" x14ac:dyDescent="0.25">
      <c r="A49" s="14" t="s">
        <v>49</v>
      </c>
      <c r="B49" s="14" t="s">
        <v>109</v>
      </c>
      <c r="C49" s="14">
        <v>1</v>
      </c>
      <c r="D49" s="14" t="s">
        <v>24</v>
      </c>
      <c r="E49" s="14" t="s">
        <v>28</v>
      </c>
      <c r="F49" s="15">
        <v>360</v>
      </c>
      <c r="G49" s="14" t="s">
        <v>127</v>
      </c>
      <c r="H49" s="14">
        <v>360</v>
      </c>
      <c r="I49" s="14" t="s">
        <v>128</v>
      </c>
      <c r="J49" s="14">
        <v>30</v>
      </c>
      <c r="K49" s="14" t="s">
        <v>125</v>
      </c>
      <c r="L49" s="14" t="s">
        <v>129</v>
      </c>
    </row>
    <row r="50" spans="1:17" x14ac:dyDescent="0.25">
      <c r="A50" s="14" t="s">
        <v>50</v>
      </c>
      <c r="B50" s="14" t="s">
        <v>109</v>
      </c>
      <c r="C50" s="14">
        <v>4</v>
      </c>
      <c r="D50" s="14" t="s">
        <v>24</v>
      </c>
      <c r="E50" s="14" t="s">
        <v>28</v>
      </c>
      <c r="F50" s="15">
        <v>1</v>
      </c>
      <c r="G50" s="14" t="s">
        <v>147</v>
      </c>
      <c r="H50" s="14">
        <v>500</v>
      </c>
      <c r="I50" s="14" t="s">
        <v>137</v>
      </c>
      <c r="J50" s="14">
        <v>500</v>
      </c>
      <c r="K50" s="14" t="s">
        <v>146</v>
      </c>
      <c r="L50" s="14" t="s">
        <v>144</v>
      </c>
    </row>
    <row r="51" spans="1:17" x14ac:dyDescent="0.25">
      <c r="A51" s="14" t="s">
        <v>51</v>
      </c>
      <c r="B51" s="14" t="s">
        <v>109</v>
      </c>
      <c r="C51" s="14">
        <v>2</v>
      </c>
      <c r="D51" s="14" t="s">
        <v>24</v>
      </c>
      <c r="E51" s="14" t="s">
        <v>139</v>
      </c>
      <c r="F51" s="15">
        <v>2</v>
      </c>
      <c r="G51" s="14" t="s">
        <v>132</v>
      </c>
      <c r="H51" s="14">
        <v>80</v>
      </c>
      <c r="I51" s="14" t="s">
        <v>137</v>
      </c>
      <c r="J51" s="14">
        <v>80</v>
      </c>
      <c r="K51" s="14" t="s">
        <v>146</v>
      </c>
      <c r="L51" s="14" t="s">
        <v>150</v>
      </c>
      <c r="O51" s="9" t="s">
        <v>112</v>
      </c>
      <c r="P51" t="s">
        <v>115</v>
      </c>
      <c r="Q51" t="s">
        <v>116</v>
      </c>
    </row>
    <row r="52" spans="1:17" x14ac:dyDescent="0.25">
      <c r="A52" s="14" t="s">
        <v>53</v>
      </c>
      <c r="B52" s="14" t="s">
        <v>109</v>
      </c>
      <c r="C52" s="14">
        <v>3</v>
      </c>
      <c r="D52" s="14" t="s">
        <v>24</v>
      </c>
      <c r="E52" s="14" t="s">
        <v>157</v>
      </c>
      <c r="F52" s="15">
        <v>2.5</v>
      </c>
      <c r="G52" s="14" t="s">
        <v>132</v>
      </c>
      <c r="H52" s="14">
        <v>100</v>
      </c>
      <c r="I52" s="14" t="s">
        <v>137</v>
      </c>
      <c r="J52" s="14">
        <v>170</v>
      </c>
      <c r="K52" s="14" t="s">
        <v>146</v>
      </c>
      <c r="L52" s="14" t="s">
        <v>153</v>
      </c>
      <c r="O52" s="10" t="s">
        <v>109</v>
      </c>
      <c r="P52" s="5">
        <v>11</v>
      </c>
    </row>
    <row r="53" spans="1:17" x14ac:dyDescent="0.25">
      <c r="A53" s="14" t="s">
        <v>54</v>
      </c>
      <c r="B53" s="14" t="s">
        <v>109</v>
      </c>
      <c r="C53" s="14">
        <v>5</v>
      </c>
      <c r="D53" s="14" t="s">
        <v>24</v>
      </c>
      <c r="E53" s="14" t="s">
        <v>28</v>
      </c>
      <c r="F53" s="15">
        <v>3</v>
      </c>
      <c r="G53" s="14" t="s">
        <v>130</v>
      </c>
      <c r="H53" s="14">
        <v>15</v>
      </c>
      <c r="I53" s="14" t="s">
        <v>97</v>
      </c>
      <c r="J53" s="14">
        <v>450</v>
      </c>
      <c r="K53" s="14" t="s">
        <v>125</v>
      </c>
      <c r="L53" s="14" t="s">
        <v>131</v>
      </c>
      <c r="O53" s="11" t="s">
        <v>125</v>
      </c>
      <c r="P53" s="5">
        <v>3</v>
      </c>
      <c r="Q53" s="1">
        <f>3/11</f>
        <v>0.27272727272727271</v>
      </c>
    </row>
    <row r="54" spans="1:17" x14ac:dyDescent="0.25">
      <c r="A54" s="14" t="s">
        <v>55</v>
      </c>
      <c r="B54" s="14" t="s">
        <v>109</v>
      </c>
      <c r="C54" s="14">
        <v>3</v>
      </c>
      <c r="D54" s="14" t="s">
        <v>24</v>
      </c>
      <c r="E54" s="14" t="s">
        <v>139</v>
      </c>
      <c r="F54" s="15">
        <v>10</v>
      </c>
      <c r="G54" s="14" t="s">
        <v>98</v>
      </c>
      <c r="H54" s="14">
        <v>80</v>
      </c>
      <c r="I54" s="14" t="s">
        <v>137</v>
      </c>
      <c r="J54" s="14">
        <v>80</v>
      </c>
      <c r="K54" s="14" t="s">
        <v>140</v>
      </c>
      <c r="L54" s="14" t="s">
        <v>141</v>
      </c>
      <c r="O54" s="11" t="s">
        <v>136</v>
      </c>
      <c r="P54" s="5">
        <v>1</v>
      </c>
      <c r="Q54" s="1">
        <f>1/11</f>
        <v>9.0909090909090912E-2</v>
      </c>
    </row>
    <row r="55" spans="1:17" x14ac:dyDescent="0.25">
      <c r="A55" s="14" t="s">
        <v>69</v>
      </c>
      <c r="B55" s="14" t="s">
        <v>109</v>
      </c>
      <c r="C55" s="14">
        <v>4</v>
      </c>
      <c r="D55" s="14" t="s">
        <v>24</v>
      </c>
      <c r="E55" s="14" t="s">
        <v>28</v>
      </c>
      <c r="F55" s="15">
        <v>1.5</v>
      </c>
      <c r="G55" s="14" t="s">
        <v>136</v>
      </c>
      <c r="H55" s="14">
        <v>45</v>
      </c>
      <c r="I55" s="14" t="s">
        <v>133</v>
      </c>
      <c r="J55" s="14">
        <v>45</v>
      </c>
      <c r="K55" s="14" t="s">
        <v>145</v>
      </c>
      <c r="L55" s="14" t="s">
        <v>144</v>
      </c>
      <c r="O55" s="11" t="s">
        <v>140</v>
      </c>
      <c r="P55" s="5">
        <v>1</v>
      </c>
      <c r="Q55" s="1">
        <f>1/11</f>
        <v>9.0909090909090912E-2</v>
      </c>
    </row>
    <row r="56" spans="1:17" x14ac:dyDescent="0.25">
      <c r="A56" s="14" t="s">
        <v>57</v>
      </c>
      <c r="B56" s="14" t="s">
        <v>109</v>
      </c>
      <c r="C56" s="14">
        <v>2</v>
      </c>
      <c r="D56" s="14" t="s">
        <v>24</v>
      </c>
      <c r="E56" s="14" t="s">
        <v>28</v>
      </c>
      <c r="F56" s="15">
        <v>2</v>
      </c>
      <c r="G56" s="14" t="s">
        <v>132</v>
      </c>
      <c r="H56" s="14">
        <v>80</v>
      </c>
      <c r="I56" s="14" t="s">
        <v>133</v>
      </c>
      <c r="J56" s="14">
        <v>80</v>
      </c>
      <c r="K56" s="14" t="s">
        <v>125</v>
      </c>
      <c r="L56" s="14" t="s">
        <v>129</v>
      </c>
      <c r="O56" s="11" t="s">
        <v>145</v>
      </c>
      <c r="P56" s="5">
        <v>1</v>
      </c>
      <c r="Q56" s="1">
        <f>1/11</f>
        <v>9.0909090909090912E-2</v>
      </c>
    </row>
    <row r="57" spans="1:17" x14ac:dyDescent="0.25">
      <c r="A57" s="14" t="s">
        <v>58</v>
      </c>
      <c r="B57" s="14" t="s">
        <v>109</v>
      </c>
      <c r="C57" s="14">
        <v>3</v>
      </c>
      <c r="D57" s="14" t="s">
        <v>24</v>
      </c>
      <c r="E57" s="14" t="s">
        <v>28</v>
      </c>
      <c r="F57" s="15">
        <v>20</v>
      </c>
      <c r="G57" s="14" t="s">
        <v>132</v>
      </c>
      <c r="H57" s="14">
        <v>800</v>
      </c>
      <c r="I57" s="14" t="s">
        <v>128</v>
      </c>
      <c r="J57" s="14">
        <v>66.666666666666671</v>
      </c>
      <c r="K57" s="14" t="s">
        <v>146</v>
      </c>
      <c r="L57" s="14" t="s">
        <v>141</v>
      </c>
      <c r="O57" s="11" t="s">
        <v>146</v>
      </c>
      <c r="P57" s="5">
        <v>5</v>
      </c>
      <c r="Q57" s="1">
        <f>5/11</f>
        <v>0.45454545454545453</v>
      </c>
    </row>
    <row r="58" spans="1:17" x14ac:dyDescent="0.25">
      <c r="A58" s="14" t="s">
        <v>59</v>
      </c>
      <c r="B58" s="14" t="s">
        <v>109</v>
      </c>
      <c r="C58" s="14">
        <v>1</v>
      </c>
      <c r="D58" s="14" t="s">
        <v>24</v>
      </c>
      <c r="E58" s="14" t="s">
        <v>158</v>
      </c>
      <c r="F58" s="15">
        <v>6</v>
      </c>
      <c r="G58" s="14" t="s">
        <v>136</v>
      </c>
      <c r="H58" s="14">
        <v>180</v>
      </c>
      <c r="I58" s="14" t="s">
        <v>137</v>
      </c>
      <c r="J58" s="14">
        <v>220</v>
      </c>
      <c r="K58" s="14" t="s">
        <v>146</v>
      </c>
      <c r="L58" s="14" t="s">
        <v>141</v>
      </c>
      <c r="O58" s="10" t="s">
        <v>107</v>
      </c>
      <c r="P58" s="5">
        <v>12</v>
      </c>
      <c r="Q58" s="1"/>
    </row>
    <row r="59" spans="1:17" x14ac:dyDescent="0.25">
      <c r="A59" s="14" t="s">
        <v>62</v>
      </c>
      <c r="B59" s="14" t="s">
        <v>109</v>
      </c>
      <c r="C59" s="14">
        <v>5</v>
      </c>
      <c r="D59" s="14" t="s">
        <v>61</v>
      </c>
      <c r="E59" s="14" t="s">
        <v>28</v>
      </c>
      <c r="F59" s="18"/>
      <c r="G59" s="14" t="s">
        <v>28</v>
      </c>
      <c r="H59" s="14"/>
      <c r="I59" s="14" t="s">
        <v>28</v>
      </c>
      <c r="J59" s="14"/>
      <c r="K59" s="14" t="s">
        <v>28</v>
      </c>
      <c r="L59" s="14" t="s">
        <v>124</v>
      </c>
      <c r="O59" s="11" t="s">
        <v>125</v>
      </c>
      <c r="P59" s="5">
        <v>1</v>
      </c>
      <c r="Q59" s="1">
        <f>1/12</f>
        <v>8.3333333333333329E-2</v>
      </c>
    </row>
    <row r="60" spans="1:17" x14ac:dyDescent="0.25">
      <c r="O60" s="11" t="s">
        <v>140</v>
      </c>
      <c r="P60" s="5">
        <v>3</v>
      </c>
      <c r="Q60" s="1">
        <f>3/12</f>
        <v>0.25</v>
      </c>
    </row>
    <row r="61" spans="1:17" x14ac:dyDescent="0.25">
      <c r="O61" s="11" t="s">
        <v>145</v>
      </c>
      <c r="P61" s="5">
        <v>1</v>
      </c>
      <c r="Q61" s="1">
        <f>1/12</f>
        <v>8.3333333333333329E-2</v>
      </c>
    </row>
    <row r="62" spans="1:17" x14ac:dyDescent="0.25">
      <c r="A62" s="9" t="s">
        <v>112</v>
      </c>
      <c r="B62" t="s">
        <v>156</v>
      </c>
      <c r="E62" t="s">
        <v>111</v>
      </c>
      <c r="G62" t="s">
        <v>110</v>
      </c>
      <c r="O62" s="11" t="s">
        <v>146</v>
      </c>
      <c r="P62" s="5">
        <v>7</v>
      </c>
      <c r="Q62" s="1">
        <f>7/12</f>
        <v>0.58333333333333337</v>
      </c>
    </row>
    <row r="63" spans="1:17" x14ac:dyDescent="0.25">
      <c r="A63" s="10" t="s">
        <v>109</v>
      </c>
      <c r="B63" s="5">
        <v>175.60606060606059</v>
      </c>
      <c r="E63" t="s">
        <v>70</v>
      </c>
      <c r="F63" t="s">
        <v>155</v>
      </c>
      <c r="G63" t="s">
        <v>70</v>
      </c>
      <c r="H63" t="s">
        <v>155</v>
      </c>
      <c r="O63" s="10" t="s">
        <v>113</v>
      </c>
      <c r="P63" s="5">
        <v>23</v>
      </c>
    </row>
    <row r="64" spans="1:17" x14ac:dyDescent="0.25">
      <c r="A64" s="11">
        <v>1</v>
      </c>
      <c r="B64" s="19">
        <v>125</v>
      </c>
      <c r="E64">
        <v>1</v>
      </c>
      <c r="F64" s="19">
        <v>125</v>
      </c>
      <c r="G64" s="19">
        <v>1</v>
      </c>
      <c r="H64" s="19">
        <v>257</v>
      </c>
    </row>
    <row r="65" spans="1:8" x14ac:dyDescent="0.25">
      <c r="A65" s="11">
        <v>2</v>
      </c>
      <c r="B65" s="19">
        <v>80</v>
      </c>
      <c r="E65">
        <v>2</v>
      </c>
      <c r="F65" s="19">
        <v>80</v>
      </c>
      <c r="G65" s="19">
        <v>2</v>
      </c>
      <c r="H65" s="19">
        <v>201.11111111111109</v>
      </c>
    </row>
    <row r="66" spans="1:8" x14ac:dyDescent="0.25">
      <c r="A66" s="11">
        <v>3</v>
      </c>
      <c r="B66" s="19">
        <v>131.66666666666666</v>
      </c>
      <c r="E66">
        <v>3</v>
      </c>
      <c r="F66" s="19">
        <v>131.66666666666666</v>
      </c>
      <c r="G66" s="19">
        <v>3</v>
      </c>
      <c r="H66" s="19">
        <v>2404.4444444444443</v>
      </c>
    </row>
    <row r="67" spans="1:8" x14ac:dyDescent="0.25">
      <c r="A67" s="11">
        <v>4</v>
      </c>
      <c r="B67" s="19">
        <v>272.5</v>
      </c>
      <c r="E67">
        <v>4</v>
      </c>
      <c r="F67" s="19">
        <v>272.5</v>
      </c>
      <c r="G67" s="19">
        <v>4</v>
      </c>
      <c r="H67" s="19">
        <v>101.66666666666666</v>
      </c>
    </row>
    <row r="68" spans="1:8" x14ac:dyDescent="0.25">
      <c r="A68" s="11">
        <v>5</v>
      </c>
      <c r="B68" s="19">
        <v>450</v>
      </c>
      <c r="E68">
        <v>5</v>
      </c>
      <c r="F68" s="19">
        <v>450</v>
      </c>
      <c r="G68" s="19">
        <v>5</v>
      </c>
      <c r="H68" s="19">
        <v>83.333333333333329</v>
      </c>
    </row>
    <row r="69" spans="1:8" x14ac:dyDescent="0.25">
      <c r="A69" s="10" t="s">
        <v>107</v>
      </c>
      <c r="B69" s="19">
        <v>783.33333333333348</v>
      </c>
    </row>
    <row r="70" spans="1:8" x14ac:dyDescent="0.25">
      <c r="A70" s="11">
        <v>1</v>
      </c>
      <c r="B70" s="19">
        <v>256.66666666666669</v>
      </c>
      <c r="E70" s="31" t="s">
        <v>200</v>
      </c>
      <c r="F70" s="31"/>
    </row>
    <row r="71" spans="1:8" x14ac:dyDescent="0.25">
      <c r="A71" s="11">
        <v>2</v>
      </c>
      <c r="B71" s="19">
        <v>201.11111111111109</v>
      </c>
    </row>
    <row r="72" spans="1:8" x14ac:dyDescent="0.25">
      <c r="A72" s="11">
        <v>3</v>
      </c>
      <c r="B72" s="19">
        <v>2404.4444444444443</v>
      </c>
      <c r="F72" t="s">
        <v>201</v>
      </c>
      <c r="H72" s="32"/>
    </row>
    <row r="73" spans="1:8" x14ac:dyDescent="0.25">
      <c r="A73" s="11">
        <v>4</v>
      </c>
      <c r="B73" s="19">
        <v>101.66666666666666</v>
      </c>
      <c r="E73" s="32" t="s">
        <v>70</v>
      </c>
      <c r="F73" s="32" t="s">
        <v>111</v>
      </c>
      <c r="G73" s="32" t="s">
        <v>110</v>
      </c>
    </row>
    <row r="74" spans="1:8" x14ac:dyDescent="0.25">
      <c r="A74" s="11">
        <v>5</v>
      </c>
      <c r="B74" s="19">
        <v>83.333333333333329</v>
      </c>
      <c r="E74" s="32">
        <v>1</v>
      </c>
      <c r="F74" s="19">
        <v>272.5</v>
      </c>
      <c r="G74" s="19">
        <v>101.66666666666666</v>
      </c>
    </row>
    <row r="75" spans="1:8" x14ac:dyDescent="0.25">
      <c r="A75" s="10" t="s">
        <v>113</v>
      </c>
      <c r="B75" s="5">
        <v>479.46969696969705</v>
      </c>
      <c r="E75" s="32">
        <v>2</v>
      </c>
      <c r="F75" s="19">
        <v>125</v>
      </c>
      <c r="G75" s="19">
        <v>257</v>
      </c>
    </row>
    <row r="76" spans="1:8" x14ac:dyDescent="0.25">
      <c r="E76" s="32">
        <v>3</v>
      </c>
      <c r="F76" s="19">
        <v>80</v>
      </c>
      <c r="G76" s="19">
        <v>201.11111111111109</v>
      </c>
    </row>
    <row r="77" spans="1:8" x14ac:dyDescent="0.25">
      <c r="E77" s="32">
        <v>4</v>
      </c>
      <c r="F77" s="19">
        <v>131.66666666666666</v>
      </c>
      <c r="G77" s="19">
        <v>2404.4444444444443</v>
      </c>
    </row>
    <row r="78" spans="1:8" x14ac:dyDescent="0.25">
      <c r="E78" s="32">
        <v>5</v>
      </c>
      <c r="F78" s="19">
        <v>450</v>
      </c>
      <c r="G78" s="19">
        <v>83.333333333333329</v>
      </c>
    </row>
  </sheetData>
  <sortState ref="A2:L58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livestock</vt:lpstr>
      <vt:lpstr>farm types</vt:lpstr>
      <vt:lpstr>ownership</vt:lpstr>
      <vt:lpstr>ownership2</vt:lpstr>
      <vt:lpstr>provenance</vt:lpstr>
      <vt:lpstr>feed</vt:lpstr>
      <vt:lpstr>productivity</vt:lpstr>
      <vt:lpstr>manure</vt:lpstr>
    </vt:vector>
  </TitlesOfParts>
  <Company>Wageningen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Brand, Greta van den</dc:creator>
  <cp:lastModifiedBy>Greta</cp:lastModifiedBy>
  <dcterms:created xsi:type="dcterms:W3CDTF">2012-02-09T13:56:23Z</dcterms:created>
  <dcterms:modified xsi:type="dcterms:W3CDTF">2012-09-07T12:35:53Z</dcterms:modified>
</cp:coreProperties>
</file>